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RAČUN\PRORAČUN 2025\VIJEĆE 05.12.2025\ZA ĐURĐICU\"/>
    </mc:Choice>
  </mc:AlternateContent>
  <xr:revisionPtr revIDLastSave="0" documentId="8_{2B138DBA-F8A7-49C0-A840-94862817F505}" xr6:coauthVersionLast="47" xr6:coauthVersionMax="47" xr10:uidLastSave="{00000000-0000-0000-0000-000000000000}"/>
  <bookViews>
    <workbookView xWindow="-120" yWindow="-120" windowWidth="29040" windowHeight="15720" activeTab="7" xr2:uid="{98DCF2F9-CC0C-4E73-9274-D4B78844CF5C}"/>
  </bookViews>
  <sheets>
    <sheet name="1" sheetId="14" r:id="rId1"/>
    <sheet name="2" sheetId="16" r:id="rId2"/>
    <sheet name="3" sheetId="12" r:id="rId3"/>
    <sheet name="4" sheetId="8" r:id="rId4"/>
    <sheet name="6" sheetId="10" r:id="rId5"/>
    <sheet name="5" sheetId="9" r:id="rId6"/>
    <sheet name="7" sheetId="1" r:id="rId7"/>
    <sheet name="8" sheetId="17" r:id="rId8"/>
  </sheets>
  <definedNames>
    <definedName name="_xlnm.Print_Area" localSheetId="2">'3'!$A$1:$F$22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2" l="1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7" i="1"/>
  <c r="D6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C8" i="1"/>
  <c r="C7" i="1"/>
  <c r="C11" i="1"/>
  <c r="D37" i="8" l="1"/>
  <c r="D38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5" i="8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5" i="12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4" i="16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29" i="14"/>
  <c r="F28" i="14"/>
  <c r="F24" i="14"/>
  <c r="F21" i="14"/>
  <c r="F22" i="14"/>
  <c r="F20" i="14"/>
  <c r="F17" i="14"/>
  <c r="F18" i="14"/>
  <c r="F16" i="14"/>
  <c r="C30" i="14" l="1"/>
  <c r="C31" i="14" s="1"/>
  <c r="D30" i="14"/>
  <c r="D31" i="14" s="1"/>
  <c r="E30" i="14"/>
  <c r="E31" i="14" s="1"/>
  <c r="G30" i="14"/>
  <c r="E33" i="14"/>
  <c r="G33" i="14"/>
  <c r="E32" i="14"/>
  <c r="G32" i="14"/>
  <c r="F32" i="14" s="1"/>
  <c r="F33" i="14" l="1"/>
  <c r="G31" i="14"/>
  <c r="F31" i="14" s="1"/>
  <c r="F30" i="14"/>
  <c r="G34" i="14"/>
  <c r="E34" i="14"/>
  <c r="G40" i="14" l="1"/>
  <c r="F34" i="14"/>
  <c r="F111" i="1"/>
  <c r="G111" i="1"/>
  <c r="H111" i="1"/>
  <c r="E111" i="1"/>
  <c r="E77" i="1"/>
  <c r="F27" i="1"/>
  <c r="F17" i="1" s="1"/>
  <c r="G27" i="1"/>
  <c r="G17" i="1" s="1"/>
  <c r="H27" i="1"/>
  <c r="H17" i="1" s="1"/>
  <c r="E27" i="1"/>
  <c r="E17" i="1" s="1"/>
  <c r="F25" i="1"/>
  <c r="E25" i="1"/>
  <c r="E28" i="1"/>
  <c r="E18" i="1" s="1"/>
  <c r="F28" i="1"/>
  <c r="F18" i="1" s="1"/>
  <c r="G28" i="1"/>
  <c r="G18" i="1" s="1"/>
  <c r="H28" i="1"/>
  <c r="H18" i="1" s="1"/>
  <c r="E26" i="1"/>
  <c r="E16" i="1" s="1"/>
  <c r="F26" i="1"/>
  <c r="F16" i="1" s="1"/>
  <c r="G26" i="1"/>
  <c r="G16" i="1" s="1"/>
  <c r="H26" i="1"/>
  <c r="H16" i="1" s="1"/>
  <c r="E24" i="1"/>
  <c r="E14" i="1" s="1"/>
  <c r="F24" i="1"/>
  <c r="F14" i="1" s="1"/>
  <c r="G24" i="1"/>
  <c r="G14" i="1" s="1"/>
  <c r="H24" i="1"/>
  <c r="H14" i="1" s="1"/>
  <c r="E23" i="1"/>
  <c r="E13" i="1" s="1"/>
  <c r="F23" i="1"/>
  <c r="F13" i="1" s="1"/>
  <c r="G23" i="1"/>
  <c r="G13" i="1" s="1"/>
  <c r="H23" i="1"/>
  <c r="H13" i="1" s="1"/>
  <c r="E22" i="1"/>
  <c r="C319" i="1"/>
  <c r="E319" i="1"/>
  <c r="F319" i="1"/>
  <c r="G319" i="1"/>
  <c r="H319" i="1"/>
  <c r="C320" i="1"/>
  <c r="E320" i="1"/>
  <c r="F320" i="1"/>
  <c r="G320" i="1"/>
  <c r="H320" i="1"/>
  <c r="C321" i="1"/>
  <c r="E321" i="1"/>
  <c r="F321" i="1"/>
  <c r="G321" i="1"/>
  <c r="H321" i="1"/>
  <c r="F184" i="1"/>
  <c r="E184" i="1"/>
  <c r="G259" i="1"/>
  <c r="G257" i="1" s="1"/>
  <c r="H259" i="1"/>
  <c r="H257" i="1" s="1"/>
  <c r="G269" i="1"/>
  <c r="H269" i="1"/>
  <c r="F276" i="1"/>
  <c r="F275" i="1" s="1"/>
  <c r="F303" i="1"/>
  <c r="G303" i="1"/>
  <c r="H303" i="1"/>
  <c r="E303" i="1"/>
  <c r="F301" i="1"/>
  <c r="G301" i="1"/>
  <c r="H301" i="1"/>
  <c r="F302" i="1"/>
  <c r="G302" i="1"/>
  <c r="H302" i="1"/>
  <c r="F335" i="1"/>
  <c r="F322" i="1" s="1"/>
  <c r="G335" i="1"/>
  <c r="H335" i="1"/>
  <c r="E335" i="1"/>
  <c r="G352" i="1"/>
  <c r="H352" i="1"/>
  <c r="G348" i="1"/>
  <c r="H348" i="1"/>
  <c r="G350" i="1"/>
  <c r="H350" i="1"/>
  <c r="F10" i="1" l="1"/>
  <c r="E21" i="1"/>
  <c r="F15" i="1"/>
  <c r="E15" i="1"/>
  <c r="E12" i="1"/>
  <c r="E11" i="1" s="1"/>
  <c r="H300" i="1"/>
  <c r="G300" i="1"/>
  <c r="F318" i="1"/>
  <c r="G345" i="1"/>
  <c r="G318" i="1"/>
  <c r="F300" i="1"/>
  <c r="H345" i="1"/>
  <c r="H318" i="1"/>
  <c r="E318" i="1"/>
  <c r="F60" i="1" l="1"/>
  <c r="F32" i="1"/>
  <c r="G32" i="1"/>
  <c r="H32" i="1"/>
  <c r="E366" i="1" l="1"/>
  <c r="E361" i="1"/>
  <c r="E315" i="1"/>
  <c r="E302" i="1"/>
  <c r="E10" i="1" s="1"/>
  <c r="E301" i="1"/>
  <c r="E65" i="1"/>
  <c r="E300" i="1" l="1"/>
  <c r="C335" i="1"/>
  <c r="D335" i="1" s="1"/>
  <c r="E298" i="1"/>
  <c r="E273" i="1" l="1"/>
  <c r="E268" i="1" s="1"/>
  <c r="E266" i="1" l="1"/>
  <c r="E187" i="1" l="1"/>
  <c r="E182" i="1" l="1"/>
  <c r="E177" i="1" l="1"/>
  <c r="E170" i="1" s="1"/>
  <c r="E136" i="1" s="1"/>
  <c r="E127" i="1" s="1"/>
  <c r="E124" i="1" l="1"/>
  <c r="E101" i="1" s="1"/>
  <c r="E94" i="1" s="1"/>
  <c r="E47" i="1" s="1"/>
  <c r="E343" i="1" l="1"/>
  <c r="E338" i="1" l="1"/>
  <c r="E333" i="1" s="1"/>
  <c r="E326" i="1" l="1"/>
  <c r="E308" i="1" l="1"/>
  <c r="F56" i="1"/>
  <c r="F47" i="1"/>
  <c r="F42" i="1" s="1"/>
  <c r="F92" i="1"/>
  <c r="F85" i="1" s="1"/>
  <c r="F94" i="1"/>
  <c r="F124" i="1"/>
  <c r="F134" i="1"/>
  <c r="F122" i="1" s="1"/>
  <c r="F116" i="1" s="1"/>
  <c r="F136" i="1"/>
  <c r="F166" i="1"/>
  <c r="F163" i="1" s="1"/>
  <c r="F187" i="1"/>
  <c r="F210" i="1"/>
  <c r="F207" i="1" s="1"/>
  <c r="F238" i="1"/>
  <c r="F233" i="1"/>
  <c r="F246" i="1"/>
  <c r="F244" i="1" s="1"/>
  <c r="F251" i="1"/>
  <c r="F249" i="1" s="1"/>
  <c r="F263" i="1"/>
  <c r="F273" i="1"/>
  <c r="H366" i="1"/>
  <c r="G366" i="1"/>
  <c r="C366" i="1"/>
  <c r="C361" i="1" s="1"/>
  <c r="C302" i="1"/>
  <c r="C301" i="1"/>
  <c r="H277" i="1"/>
  <c r="H10" i="1" s="1"/>
  <c r="G277" i="1"/>
  <c r="G10" i="1" s="1"/>
  <c r="C277" i="1"/>
  <c r="C276" i="1"/>
  <c r="H254" i="1"/>
  <c r="G254" i="1"/>
  <c r="H251" i="1"/>
  <c r="H246" i="1" s="1"/>
  <c r="H242" i="1" s="1"/>
  <c r="H238" i="1" s="1"/>
  <c r="H233" i="1" s="1"/>
  <c r="H229" i="1" s="1"/>
  <c r="H223" i="1" s="1"/>
  <c r="G251" i="1"/>
  <c r="G246" i="1" s="1"/>
  <c r="G242" i="1" s="1"/>
  <c r="G238" i="1" s="1"/>
  <c r="G233" i="1" s="1"/>
  <c r="G229" i="1" s="1"/>
  <c r="G223" i="1" s="1"/>
  <c r="H249" i="1"/>
  <c r="G249" i="1"/>
  <c r="H65" i="1"/>
  <c r="G65" i="1"/>
  <c r="C65" i="1"/>
  <c r="G215" i="1" l="1"/>
  <c r="G210" i="1" s="1"/>
  <c r="G205" i="1" s="1"/>
  <c r="G201" i="1" s="1"/>
  <c r="G217" i="1"/>
  <c r="H215" i="1"/>
  <c r="H210" i="1" s="1"/>
  <c r="H205" i="1" s="1"/>
  <c r="H201" i="1" s="1"/>
  <c r="H217" i="1"/>
  <c r="F269" i="1"/>
  <c r="F268" i="1"/>
  <c r="G196" i="1"/>
  <c r="G192" i="1" s="1"/>
  <c r="G175" i="1" s="1"/>
  <c r="G166" i="1" s="1"/>
  <c r="H196" i="1"/>
  <c r="H192" i="1" s="1"/>
  <c r="H175" i="1" s="1"/>
  <c r="H166" i="1" s="1"/>
  <c r="C315" i="1"/>
  <c r="F81" i="1"/>
  <c r="F79" i="1" s="1"/>
  <c r="G281" i="1"/>
  <c r="F182" i="1"/>
  <c r="F179" i="1" s="1"/>
  <c r="H281" i="1"/>
  <c r="F229" i="1"/>
  <c r="G236" i="1"/>
  <c r="G213" i="1" s="1"/>
  <c r="F161" i="1"/>
  <c r="E294" i="1"/>
  <c r="H236" i="1"/>
  <c r="H213" i="1" s="1"/>
  <c r="G361" i="1"/>
  <c r="F39" i="1"/>
  <c r="H361" i="1"/>
  <c r="F261" i="1"/>
  <c r="F259" i="1"/>
  <c r="F257" i="1" s="1"/>
  <c r="F236" i="1" s="1"/>
  <c r="F205" i="1"/>
  <c r="F118" i="1"/>
  <c r="F87" i="1"/>
  <c r="F22" i="1" l="1"/>
  <c r="F21" i="1" s="1"/>
  <c r="F77" i="1"/>
  <c r="F33" i="1"/>
  <c r="F36" i="1"/>
  <c r="F37" i="1" s="1"/>
  <c r="F130" i="1"/>
  <c r="E289" i="1"/>
  <c r="H315" i="1"/>
  <c r="H298" i="1" s="1"/>
  <c r="H273" i="1" s="1"/>
  <c r="F226" i="1"/>
  <c r="F223" i="1"/>
  <c r="F217" i="1" s="1"/>
  <c r="H163" i="1"/>
  <c r="H161" i="1"/>
  <c r="F157" i="1"/>
  <c r="H199" i="1"/>
  <c r="H190" i="1" s="1"/>
  <c r="F203" i="1"/>
  <c r="F201" i="1"/>
  <c r="F199" i="1" s="1"/>
  <c r="G315" i="1"/>
  <c r="G298" i="1" s="1"/>
  <c r="G273" i="1" s="1"/>
  <c r="F59" i="1"/>
  <c r="F74" i="1"/>
  <c r="F73" i="1" s="1"/>
  <c r="C298" i="1"/>
  <c r="G163" i="1"/>
  <c r="G161" i="1"/>
  <c r="G199" i="1"/>
  <c r="G190" i="1" s="1"/>
  <c r="F12" i="1" l="1"/>
  <c r="F11" i="1" s="1"/>
  <c r="F20" i="1"/>
  <c r="F31" i="1"/>
  <c r="G266" i="1"/>
  <c r="G268" i="1"/>
  <c r="H266" i="1"/>
  <c r="H268" i="1"/>
  <c r="G187" i="1"/>
  <c r="F155" i="1"/>
  <c r="F231" i="1" s="1"/>
  <c r="F153" i="1"/>
  <c r="H187" i="1"/>
  <c r="F83" i="1"/>
  <c r="E284" i="1"/>
  <c r="C273" i="1"/>
  <c r="G157" i="1"/>
  <c r="F72" i="1"/>
  <c r="F67" i="1"/>
  <c r="H157" i="1"/>
  <c r="F29" i="1" l="1"/>
  <c r="F9" i="1"/>
  <c r="F7" i="1" s="1"/>
  <c r="E263" i="1"/>
  <c r="H185" i="1"/>
  <c r="H25" i="1" s="1"/>
  <c r="H182" i="1"/>
  <c r="H177" i="1" s="1"/>
  <c r="H170" i="1" s="1"/>
  <c r="H136" i="1" s="1"/>
  <c r="H127" i="1" s="1"/>
  <c r="F148" i="1"/>
  <c r="F146" i="1"/>
  <c r="F64" i="1"/>
  <c r="F54" i="1"/>
  <c r="G155" i="1"/>
  <c r="G340" i="1" s="1"/>
  <c r="G231" i="1" s="1"/>
  <c r="G292" i="1" s="1"/>
  <c r="G244" i="1" s="1"/>
  <c r="G226" i="1" s="1"/>
  <c r="G153" i="1"/>
  <c r="G185" i="1"/>
  <c r="G25" i="1" s="1"/>
  <c r="G182" i="1"/>
  <c r="G177" i="1" s="1"/>
  <c r="G170" i="1" s="1"/>
  <c r="G136" i="1" s="1"/>
  <c r="G127" i="1" s="1"/>
  <c r="C266" i="1"/>
  <c r="H155" i="1"/>
  <c r="H340" i="1" s="1"/>
  <c r="H231" i="1" s="1"/>
  <c r="H292" i="1" s="1"/>
  <c r="H244" i="1" s="1"/>
  <c r="H226" i="1" s="1"/>
  <c r="H153" i="1"/>
  <c r="H184" i="1" l="1"/>
  <c r="H15" i="1"/>
  <c r="G184" i="1"/>
  <c r="G15" i="1"/>
  <c r="H124" i="1"/>
  <c r="H101" i="1" s="1"/>
  <c r="H94" i="1" s="1"/>
  <c r="H47" i="1" s="1"/>
  <c r="G124" i="1"/>
  <c r="G101" i="1" s="1"/>
  <c r="G94" i="1" s="1"/>
  <c r="G47" i="1" s="1"/>
  <c r="F212" i="1"/>
  <c r="F256" i="1"/>
  <c r="H146" i="1"/>
  <c r="E259" i="1"/>
  <c r="C187" i="1"/>
  <c r="F141" i="1"/>
  <c r="G146" i="1"/>
  <c r="E254" i="1" l="1"/>
  <c r="E251" i="1" s="1"/>
  <c r="G343" i="1"/>
  <c r="G338" i="1" s="1"/>
  <c r="G333" i="1" s="1"/>
  <c r="G141" i="1"/>
  <c r="G287" i="1" s="1"/>
  <c r="G261" i="1" s="1"/>
  <c r="G240" i="1" s="1"/>
  <c r="G203" i="1" s="1"/>
  <c r="G194" i="1" s="1"/>
  <c r="G83" i="1" s="1"/>
  <c r="G139" i="1"/>
  <c r="H141" i="1"/>
  <c r="H287" i="1" s="1"/>
  <c r="H261" i="1" s="1"/>
  <c r="H240" i="1" s="1"/>
  <c r="H203" i="1" s="1"/>
  <c r="H194" i="1" s="1"/>
  <c r="H83" i="1" s="1"/>
  <c r="H139" i="1"/>
  <c r="C185" i="1"/>
  <c r="C182" i="1"/>
  <c r="C177" i="1" s="1"/>
  <c r="C170" i="1" s="1"/>
  <c r="C136" i="1" s="1"/>
  <c r="C127" i="1" s="1"/>
  <c r="F248" i="1"/>
  <c r="F235" i="1" s="1"/>
  <c r="F76" i="1"/>
  <c r="F71" i="1" s="1"/>
  <c r="H343" i="1"/>
  <c r="H338" i="1" s="1"/>
  <c r="H333" i="1" s="1"/>
  <c r="F198" i="1"/>
  <c r="H326" i="1" l="1"/>
  <c r="H330" i="1"/>
  <c r="G326" i="1"/>
  <c r="G330" i="1"/>
  <c r="H134" i="1"/>
  <c r="F30" i="1"/>
  <c r="F58" i="1"/>
  <c r="F53" i="1" s="1"/>
  <c r="G134" i="1"/>
  <c r="E246" i="1"/>
  <c r="C124" i="1"/>
  <c r="C101" i="1" s="1"/>
  <c r="C94" i="1" s="1"/>
  <c r="C47" i="1" s="1"/>
  <c r="G308" i="1" l="1"/>
  <c r="G294" i="1" s="1"/>
  <c r="G289" i="1" s="1"/>
  <c r="G284" i="1" s="1"/>
  <c r="G263" i="1" s="1"/>
  <c r="G323" i="1"/>
  <c r="H308" i="1"/>
  <c r="H294" i="1" s="1"/>
  <c r="H289" i="1" s="1"/>
  <c r="H284" i="1" s="1"/>
  <c r="H263" i="1" s="1"/>
  <c r="H323" i="1"/>
  <c r="G122" i="1"/>
  <c r="G116" i="1" s="1"/>
  <c r="G130" i="1"/>
  <c r="H122" i="1"/>
  <c r="H116" i="1" s="1"/>
  <c r="H130" i="1"/>
  <c r="E242" i="1"/>
  <c r="H108" i="1"/>
  <c r="C343" i="1"/>
  <c r="G108" i="1"/>
  <c r="G105" i="1" l="1"/>
  <c r="E238" i="1"/>
  <c r="C338" i="1"/>
  <c r="C333" i="1" s="1"/>
  <c r="H105" i="1"/>
  <c r="E233" i="1" l="1"/>
  <c r="G104" i="1"/>
  <c r="G99" i="1"/>
  <c r="G92" i="1" s="1"/>
  <c r="G85" i="1" s="1"/>
  <c r="G81" i="1" s="1"/>
  <c r="C326" i="1"/>
  <c r="H104" i="1"/>
  <c r="H99" i="1"/>
  <c r="H92" i="1" s="1"/>
  <c r="H85" i="1" s="1"/>
  <c r="H81" i="1" s="1"/>
  <c r="H74" i="1" l="1"/>
  <c r="H73" i="1" s="1"/>
  <c r="H79" i="1"/>
  <c r="G74" i="1"/>
  <c r="G73" i="1" s="1"/>
  <c r="G79" i="1"/>
  <c r="G67" i="1"/>
  <c r="E229" i="1"/>
  <c r="H67" i="1"/>
  <c r="C308" i="1"/>
  <c r="G22" i="1" l="1"/>
  <c r="G12" i="1" s="1"/>
  <c r="G11" i="1" s="1"/>
  <c r="G77" i="1"/>
  <c r="H22" i="1"/>
  <c r="H21" i="1" s="1"/>
  <c r="H77" i="1"/>
  <c r="H72" i="1"/>
  <c r="G72" i="1"/>
  <c r="G21" i="1"/>
  <c r="G64" i="1"/>
  <c r="G305" i="1" s="1"/>
  <c r="G280" i="1" s="1"/>
  <c r="G61" i="1"/>
  <c r="G60" i="1" s="1"/>
  <c r="H64" i="1"/>
  <c r="H305" i="1" s="1"/>
  <c r="H280" i="1" s="1"/>
  <c r="H61" i="1"/>
  <c r="H60" i="1" s="1"/>
  <c r="E223" i="1"/>
  <c r="C294" i="1"/>
  <c r="H12" i="1" l="1"/>
  <c r="H11" i="1" s="1"/>
  <c r="G59" i="1"/>
  <c r="G56" i="1"/>
  <c r="C289" i="1"/>
  <c r="E215" i="1"/>
  <c r="E210" i="1" s="1"/>
  <c r="H59" i="1"/>
  <c r="H56" i="1"/>
  <c r="H55" i="1" l="1"/>
  <c r="H39" i="1"/>
  <c r="H36" i="1" s="1"/>
  <c r="H37" i="1" s="1"/>
  <c r="H20" i="1" s="1"/>
  <c r="G55" i="1"/>
  <c r="G39" i="1"/>
  <c r="G36" i="1" s="1"/>
  <c r="G37" i="1" s="1"/>
  <c r="C284" i="1"/>
  <c r="E205" i="1"/>
  <c r="G20" i="1" l="1"/>
  <c r="G29" i="1" s="1"/>
  <c r="H29" i="1"/>
  <c r="G33" i="1"/>
  <c r="G31" i="1" s="1"/>
  <c r="H33" i="1"/>
  <c r="H31" i="1" s="1"/>
  <c r="H54" i="1"/>
  <c r="C263" i="1"/>
  <c r="G54" i="1"/>
  <c r="E201" i="1"/>
  <c r="H159" i="1" l="1"/>
  <c r="G159" i="1"/>
  <c r="E196" i="1"/>
  <c r="C259" i="1"/>
  <c r="E192" i="1" l="1"/>
  <c r="C254" i="1"/>
  <c r="C251" i="1" s="1"/>
  <c r="C246" i="1" l="1"/>
  <c r="E175" i="1"/>
  <c r="E166" i="1" l="1"/>
  <c r="C242" i="1"/>
  <c r="C238" i="1" l="1"/>
  <c r="E161" i="1"/>
  <c r="E157" i="1" l="1"/>
  <c r="C233" i="1"/>
  <c r="C229" i="1" l="1"/>
  <c r="E153" i="1"/>
  <c r="E146" i="1" l="1"/>
  <c r="C223" i="1"/>
  <c r="C215" i="1" l="1"/>
  <c r="C210" i="1" s="1"/>
  <c r="E139" i="1"/>
  <c r="E134" i="1" l="1"/>
  <c r="E122" i="1" s="1"/>
  <c r="E116" i="1" s="1"/>
  <c r="C205" i="1"/>
  <c r="C201" i="1" l="1"/>
  <c r="E108" i="1"/>
  <c r="E105" i="1" l="1"/>
  <c r="C196" i="1"/>
  <c r="C192" i="1" l="1"/>
  <c r="E99" i="1"/>
  <c r="E92" i="1" l="1"/>
  <c r="E85" i="1" s="1"/>
  <c r="C175" i="1"/>
  <c r="E81" i="1" l="1"/>
  <c r="C166" i="1"/>
  <c r="C161" i="1" l="1"/>
  <c r="E74" i="1"/>
  <c r="E73" i="1" s="1"/>
  <c r="E67" i="1" l="1"/>
  <c r="E61" i="1" s="1"/>
  <c r="E60" i="1" s="1"/>
  <c r="C157" i="1"/>
  <c r="C153" i="1" l="1"/>
  <c r="E56" i="1"/>
  <c r="E55" i="1" l="1"/>
  <c r="E39" i="1"/>
  <c r="C146" i="1"/>
  <c r="C139" i="1" l="1"/>
  <c r="E33" i="1"/>
  <c r="E32" i="1"/>
  <c r="C134" i="1" l="1"/>
  <c r="C122" i="1" s="1"/>
  <c r="C116" i="1" s="1"/>
  <c r="C108" i="1" s="1"/>
  <c r="C105" i="1" l="1"/>
  <c r="C99" i="1" l="1"/>
  <c r="C92" i="1" l="1"/>
  <c r="C85" i="1" s="1"/>
  <c r="C81" i="1" l="1"/>
  <c r="C74" i="1" l="1"/>
  <c r="C67" i="1" s="1"/>
  <c r="C61" i="1" s="1"/>
  <c r="C56" i="1" l="1"/>
  <c r="C55" i="1" l="1"/>
  <c r="C39" i="1"/>
  <c r="C33" i="1" l="1"/>
  <c r="C32" i="1"/>
  <c r="C163" i="1" l="1"/>
  <c r="C155" i="1"/>
  <c r="C231" i="1"/>
  <c r="C141" i="1"/>
  <c r="C287" i="1"/>
  <c r="C240" i="1"/>
  <c r="C203" i="1"/>
  <c r="C83" i="1"/>
  <c r="C64" i="1"/>
  <c r="C305" i="1"/>
  <c r="C257" i="1"/>
  <c r="C236" i="1"/>
  <c r="C213" i="1"/>
  <c r="C77" i="1"/>
  <c r="C59" i="1"/>
  <c r="C31" i="1"/>
  <c r="C54" i="1"/>
  <c r="C53" i="1" s="1"/>
  <c r="C36" i="1"/>
  <c r="C199" i="1"/>
  <c r="C111" i="1"/>
  <c r="C104" i="1"/>
  <c r="C184" i="1"/>
  <c r="C179" i="1"/>
  <c r="C363" i="1"/>
  <c r="C296" i="1"/>
  <c r="C207" i="1"/>
  <c r="C42" i="1"/>
  <c r="C126" i="1"/>
  <c r="C118" i="1"/>
  <c r="C107" i="1"/>
  <c r="E163" i="1"/>
  <c r="E155" i="1"/>
  <c r="E231" i="1"/>
  <c r="E141" i="1"/>
  <c r="E287" i="1"/>
  <c r="E240" i="1"/>
  <c r="E203" i="1"/>
  <c r="E83" i="1"/>
  <c r="E64" i="1"/>
  <c r="E305" i="1"/>
  <c r="E257" i="1"/>
  <c r="E236" i="1"/>
  <c r="E213" i="1"/>
  <c r="E59" i="1"/>
  <c r="E31" i="1"/>
  <c r="E54" i="1"/>
  <c r="E53" i="1" s="1"/>
  <c r="E190" i="1"/>
  <c r="E72" i="1"/>
  <c r="E71" i="1" s="1"/>
  <c r="E36" i="1"/>
  <c r="C190" i="1"/>
  <c r="E104" i="1"/>
  <c r="C226" i="1"/>
  <c r="C217" i="1"/>
  <c r="C194" i="1"/>
  <c r="E179" i="1"/>
  <c r="E363" i="1"/>
  <c r="E296" i="1"/>
  <c r="E207" i="1"/>
  <c r="E42" i="1"/>
  <c r="E126" i="1"/>
  <c r="E118" i="1"/>
  <c r="E107" i="1"/>
  <c r="E159" i="1"/>
  <c r="C244" i="1"/>
  <c r="E172" i="1"/>
  <c r="C280" i="1"/>
  <c r="C249" i="1"/>
  <c r="C248" i="1" s="1"/>
  <c r="E226" i="1"/>
  <c r="E217" i="1"/>
  <c r="E194" i="1"/>
  <c r="H248" i="1"/>
  <c r="H235" i="1"/>
  <c r="H212" i="1"/>
  <c r="H189" i="1"/>
  <c r="H71" i="1"/>
  <c r="H58" i="1"/>
  <c r="H53" i="1"/>
  <c r="C330" i="1"/>
  <c r="C261" i="1"/>
  <c r="G248" i="1"/>
  <c r="G235" i="1"/>
  <c r="G212" i="1"/>
  <c r="G189" i="1"/>
  <c r="G71" i="1"/>
  <c r="G58" i="1"/>
  <c r="G53" i="1"/>
  <c r="E244" i="1"/>
  <c r="H279" i="1"/>
  <c r="H276" i="1" s="1"/>
  <c r="H9" i="1" s="1"/>
  <c r="H7" i="1" s="1"/>
  <c r="H172" i="1"/>
  <c r="H179" i="1"/>
  <c r="H168" i="1"/>
  <c r="H359" i="1"/>
  <c r="H296" i="1"/>
  <c r="H96" i="1"/>
  <c r="H207" i="1"/>
  <c r="H198" i="1" s="1"/>
  <c r="H42" i="1"/>
  <c r="H30" i="1" s="1"/>
  <c r="H312" i="1"/>
  <c r="H304" i="1" s="1"/>
  <c r="H265" i="1"/>
  <c r="H256" i="1" s="1"/>
  <c r="H138" i="1"/>
  <c r="G279" i="1"/>
  <c r="G276" i="1" s="1"/>
  <c r="G9" i="1" s="1"/>
  <c r="G7" i="1" s="1"/>
  <c r="G172" i="1"/>
  <c r="G179" i="1"/>
  <c r="G168" i="1"/>
  <c r="G359" i="1"/>
  <c r="G296" i="1"/>
  <c r="G96" i="1"/>
  <c r="G207" i="1"/>
  <c r="G198" i="1" s="1"/>
  <c r="G42" i="1"/>
  <c r="G30" i="1" s="1"/>
  <c r="G312" i="1"/>
  <c r="G304" i="1" s="1"/>
  <c r="G265" i="1"/>
  <c r="G256" i="1" s="1"/>
  <c r="G138" i="1"/>
  <c r="E280" i="1"/>
  <c r="E249" i="1"/>
  <c r="E248" i="1" s="1"/>
  <c r="G126" i="1"/>
  <c r="E330" i="1"/>
  <c r="E261" i="1"/>
  <c r="C312" i="1"/>
  <c r="C265" i="1"/>
  <c r="H126" i="1"/>
  <c r="C138" i="1"/>
  <c r="C269" i="1"/>
  <c r="C268" i="1" s="1"/>
  <c r="C323" i="1"/>
  <c r="C172" i="1"/>
  <c r="C168" i="1"/>
  <c r="C359" i="1"/>
  <c r="C96" i="1"/>
  <c r="C87" i="1"/>
  <c r="G363" i="1"/>
  <c r="H363" i="1"/>
  <c r="G148" i="1"/>
  <c r="G118" i="1"/>
  <c r="H148" i="1"/>
  <c r="G107" i="1"/>
  <c r="G103" i="1" s="1"/>
  <c r="H118" i="1"/>
  <c r="H107" i="1"/>
  <c r="H103" i="1" s="1"/>
  <c r="C130" i="1"/>
  <c r="G87" i="1"/>
  <c r="C292" i="1"/>
  <c r="H87" i="1"/>
  <c r="C71" i="1"/>
  <c r="C148" i="1"/>
  <c r="E312" i="1"/>
  <c r="E265" i="1"/>
  <c r="E138" i="1"/>
  <c r="E269" i="1"/>
  <c r="E270" i="1" s="1"/>
  <c r="E168" i="1"/>
  <c r="E359" i="1"/>
  <c r="E96" i="1"/>
  <c r="E87" i="1"/>
  <c r="E88" i="1" s="1"/>
  <c r="E323" i="1"/>
  <c r="E199" i="1"/>
  <c r="E130" i="1"/>
  <c r="E292" i="1"/>
  <c r="E148" i="1"/>
  <c r="C304" i="1" l="1"/>
  <c r="C300" i="1" s="1"/>
  <c r="E20" i="1"/>
  <c r="E29" i="1" s="1"/>
  <c r="H275" i="1"/>
  <c r="E322" i="1"/>
  <c r="G275" i="1"/>
  <c r="E304" i="1"/>
  <c r="G76" i="1"/>
  <c r="E198" i="1"/>
  <c r="C235" i="1"/>
  <c r="G110" i="1"/>
  <c r="H76" i="1"/>
  <c r="E58" i="1"/>
  <c r="H110" i="1"/>
  <c r="E279" i="1"/>
  <c r="E276" i="1" s="1"/>
  <c r="H322" i="1"/>
  <c r="E30" i="1"/>
  <c r="C110" i="1"/>
  <c r="G322" i="1"/>
  <c r="E76" i="1"/>
  <c r="E189" i="1"/>
  <c r="E129" i="1"/>
  <c r="E212" i="1"/>
  <c r="C189" i="1"/>
  <c r="C198" i="1"/>
  <c r="C279" i="1"/>
  <c r="C275" i="1" s="1"/>
  <c r="C212" i="1"/>
  <c r="C30" i="1"/>
  <c r="E235" i="1"/>
  <c r="C256" i="1"/>
  <c r="E256" i="1"/>
  <c r="C76" i="1"/>
  <c r="H129" i="1"/>
  <c r="E103" i="1"/>
  <c r="G129" i="1"/>
  <c r="E110" i="1"/>
  <c r="C103" i="1"/>
  <c r="C159" i="1"/>
  <c r="C129" i="1" s="1"/>
  <c r="C340" i="1"/>
  <c r="C322" i="1" s="1"/>
  <c r="D322" i="1" s="1"/>
  <c r="F159" i="1"/>
  <c r="F129" i="1" s="1"/>
  <c r="F110" i="1"/>
  <c r="E275" i="1" l="1"/>
  <c r="E9" i="1"/>
  <c r="E7" i="1" s="1"/>
  <c r="G19" i="1"/>
  <c r="G8" i="1" s="1"/>
  <c r="H19" i="1"/>
  <c r="H8" i="1" s="1"/>
  <c r="E19" i="1"/>
  <c r="C19" i="1"/>
  <c r="F19" i="1"/>
  <c r="F8" i="1" s="1"/>
  <c r="E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mzaninovic</author>
    <author>korisnik</author>
    <author>User</author>
  </authors>
  <commentList>
    <comment ref="D90" authorId="0" shapeId="0" xr:uid="{9F64D5DF-A5C5-4AD9-B6B6-B0E9F417DED2}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muzej 40000
Crkva tvrđava 44000
fis održ d.v 100000
</t>
        </r>
      </text>
    </comment>
    <comment ref="D93" authorId="0" shapeId="0" xr:uid="{E1079554-D4FE-4BFA-B1E6-8BB25000BC00}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knjižnica 10000
muzej 150000
za vrtić 500000
opremanje vrtića 28000
</t>
        </r>
      </text>
    </comment>
    <comment ref="C94" authorId="1" shapeId="0" xr:uid="{CC8A8440-672C-414D-9CB3-50CB0775BB32}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knjižnica 13.700 
muzej - 62.500
</t>
        </r>
      </text>
    </comment>
    <comment ref="D95" authorId="0" shapeId="0" xr:uid="{2FA37874-D08B-40BE-8569-3C13352757DA}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vrtić opremanje</t>
        </r>
      </text>
    </comment>
    <comment ref="D104" authorId="0" shapeId="0" xr:uid="{3EF3E40C-9803-4E69-ABE4-317801B32684}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fond deponij
</t>
        </r>
      </text>
    </comment>
    <comment ref="B136" authorId="2" shapeId="0" xr:uid="{072A17D3-82F8-49CC-9DEB-20E060D6DB59}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naknada HT </t>
        </r>
      </text>
    </comment>
    <comment ref="D157" authorId="0" shapeId="0" xr:uid="{C2792189-6B35-4002-A3BE-6F53CFB4B941}">
      <text>
        <r>
          <rPr>
            <sz val="9"/>
            <color indexed="81"/>
            <rFont val="Tahoma"/>
            <family val="2"/>
            <charset val="238"/>
          </rPr>
          <t xml:space="preserve">
Vrtić-135.000
Knjižnica-2.000
Muzej-6.000</t>
        </r>
      </text>
    </comment>
    <comment ref="C173" authorId="2" shapeId="0" xr:uid="{05151888-E419-4D78-A954-811F3EE05FEB}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Donacija za dom Zdravlja</t>
        </r>
      </text>
    </comment>
  </commentList>
</comments>
</file>

<file path=xl/sharedStrings.xml><?xml version="1.0" encoding="utf-8"?>
<sst xmlns="http://schemas.openxmlformats.org/spreadsheetml/2006/main" count="1335" uniqueCount="653">
  <si>
    <t>ŠIFRA</t>
  </si>
  <si>
    <t>NAZIV</t>
  </si>
  <si>
    <t>PRORAČUN 2025.</t>
  </si>
  <si>
    <t xml:space="preserve">TEKUĆI PLAN 
2025. rebalans </t>
  </si>
  <si>
    <t>PROJEKCIJA 
(t+1)</t>
  </si>
  <si>
    <t>PROJEKCIJA 
(t+2)</t>
  </si>
  <si>
    <t>1</t>
  </si>
  <si>
    <t>2</t>
  </si>
  <si>
    <t>RAZDJEL 001</t>
  </si>
  <si>
    <t>JEDINSTVENA UPRAVA, PREDSTAVNIČKA I IZVRŠNA TIJELA</t>
  </si>
  <si>
    <t>Opći prihodi i primici</t>
  </si>
  <si>
    <t>Izvor: 4</t>
  </si>
  <si>
    <t xml:space="preserve">Prihodi za posebne namjene </t>
  </si>
  <si>
    <t>Izvor: 5</t>
  </si>
  <si>
    <t>Pomoći</t>
  </si>
  <si>
    <t>Donacije</t>
  </si>
  <si>
    <t>Izvor: 7</t>
  </si>
  <si>
    <t xml:space="preserve"> Prihodi od prodaje ili zamjene nefinancijske imovine  i naknade s naslova osiguranja </t>
  </si>
  <si>
    <t>GLAVA/RKP 00101</t>
  </si>
  <si>
    <t xml:space="preserve">OPĆINSKO VIJEĆE, NAČELNIK I JEDINSTVENI UPRAVNI ODJEL  </t>
  </si>
  <si>
    <t>PROGRAM 1001</t>
  </si>
  <si>
    <t>Izvršna uprava i administracija</t>
  </si>
  <si>
    <t>Aktivnost A100001</t>
  </si>
  <si>
    <t>Rad općinske uprave i administracije</t>
  </si>
  <si>
    <t>Razred (rashod/izdatak) 3</t>
  </si>
  <si>
    <t>RASHODI POSLOVANJA</t>
  </si>
  <si>
    <t>Skupina (rashod/izdatak) 31</t>
  </si>
  <si>
    <t>RASHODI ZA ZAPOSLENE</t>
  </si>
  <si>
    <t>Skupina (rashod/izdatak) 32</t>
  </si>
  <si>
    <t>MATERIJALNI RASHODI</t>
  </si>
  <si>
    <t>Aktivnost A100002</t>
  </si>
  <si>
    <t>Aktivnost: Opće usluge i pričuva</t>
  </si>
  <si>
    <t>Skupina (rashod/izdatak) 38</t>
  </si>
  <si>
    <t>RASHODI ZA DONACIJE, KAZNE,NAKNADE ŠTETA I KAPITALNE POMOĆI</t>
  </si>
  <si>
    <t>Kapitalni projekt K100003</t>
  </si>
  <si>
    <t>Opremanje i informatizacija</t>
  </si>
  <si>
    <t>Razred (rashod/izdatak) 4</t>
  </si>
  <si>
    <t>RASHODI ZA NAB.NEF.IMOVINE</t>
  </si>
  <si>
    <t>Skupina (rashod/izdatak) 42</t>
  </si>
  <si>
    <t>PROIZV.DUGOTRAJNA IMOVINA</t>
  </si>
  <si>
    <t>PROGRAM 1002</t>
  </si>
  <si>
    <t>Izvršavanje financijskih obveza</t>
  </si>
  <si>
    <t>Financijski poslovi</t>
  </si>
  <si>
    <t>Skupina (rashod/izdatak) 34</t>
  </si>
  <si>
    <t>FINANCIJSKI RASHODI</t>
  </si>
  <si>
    <t>PROGRAM 1003</t>
  </si>
  <si>
    <t>Javni red i sigurnost</t>
  </si>
  <si>
    <t>Potpora održav. reda i sigurnosti</t>
  </si>
  <si>
    <t>Skupina (rashod/izdatak) 36</t>
  </si>
  <si>
    <t>POMOĆI DANE U INOZ.I UNUT. O.PRORAČ.</t>
  </si>
  <si>
    <t>Protupožarna i civilna zaštita</t>
  </si>
  <si>
    <t>PROGRAM 1004</t>
  </si>
  <si>
    <t>Poticaj razvoju poduzetništva</t>
  </si>
  <si>
    <t>Poticaji poljoprivred.,obrt. i malim poduzet.</t>
  </si>
  <si>
    <t>Skupina (rashod/izdatak) 35</t>
  </si>
  <si>
    <t>SUBVENCIJE</t>
  </si>
  <si>
    <t>PROGRAM 1005</t>
  </si>
  <si>
    <t>Održ.i izgr.cesta, luka i jav.pov.</t>
  </si>
  <si>
    <t>Održavanje cesta i javnih površina</t>
  </si>
  <si>
    <t>Održavanje pomorskog dobra</t>
  </si>
  <si>
    <t>Izgradnja cesta i jav.površina</t>
  </si>
  <si>
    <t>Prihodi od prodaje nefin. Im.</t>
  </si>
  <si>
    <t>Kapitalni projekt K100004</t>
  </si>
  <si>
    <t>Izgradnja luka,sidrišta</t>
  </si>
  <si>
    <t>PROGRAM 1006</t>
  </si>
  <si>
    <t>Promicanje i razvoj turizma</t>
  </si>
  <si>
    <t>Promicanje turizma</t>
  </si>
  <si>
    <t>Kapitalni projekt K100002</t>
  </si>
  <si>
    <t>Program ''Etno-eko''</t>
  </si>
  <si>
    <t>PROGRAM 1007</t>
  </si>
  <si>
    <t xml:space="preserve">Zaštita okoliša </t>
  </si>
  <si>
    <t>Čišćenje, deratizacija i dezinsekcija</t>
  </si>
  <si>
    <t>Izgr.objekata i kupnja opreme za zaštitu okoliša</t>
  </si>
  <si>
    <t>Zaštita bioraznolikosti i krajolika</t>
  </si>
  <si>
    <t>PROGRAM 1008</t>
  </si>
  <si>
    <t>Unapređ.stanovanja i zajednice</t>
  </si>
  <si>
    <t>Izrada planova</t>
  </si>
  <si>
    <t>Opskrba vodom - razvoj mreže</t>
  </si>
  <si>
    <t>Aktivnost A100003</t>
  </si>
  <si>
    <t>Održavanje javne rasvjete</t>
  </si>
  <si>
    <t>Postavljanje javne rasvjete</t>
  </si>
  <si>
    <t xml:space="preserve"> Prihodi od prodajeili zamjene nefinancijske imovine  i naknade s naslova osiguranja </t>
  </si>
  <si>
    <t>Aktivnost A100005</t>
  </si>
  <si>
    <t>Održavanje parkova i zelenih površina</t>
  </si>
  <si>
    <t>Aktivnost A100006</t>
  </si>
  <si>
    <t xml:space="preserve"> Opskrba vodom za javne potrebe</t>
  </si>
  <si>
    <t>Aktivnost A100007</t>
  </si>
  <si>
    <t xml:space="preserve">Održavanje zgrada </t>
  </si>
  <si>
    <t>Otkup zgrade HZJZ u Jelsi</t>
  </si>
  <si>
    <t>Vlastiti prihodi</t>
  </si>
  <si>
    <t>Izvor: 8</t>
  </si>
  <si>
    <t>Namjenski primici</t>
  </si>
  <si>
    <t>Kapitalni projekt K100009</t>
  </si>
  <si>
    <t>Uređenje groblja</t>
  </si>
  <si>
    <t>Obnova zgrade ''Društveni dom''</t>
  </si>
  <si>
    <t>Adriatic ribarski muzej</t>
  </si>
  <si>
    <t>PROGRAM 1009</t>
  </si>
  <si>
    <t>Unapređenje zdravstva</t>
  </si>
  <si>
    <t>Izdaci za zdravstvenu djelatnost</t>
  </si>
  <si>
    <t>Donacije za zdravstvenu djelatnost</t>
  </si>
  <si>
    <t>PROGRAM 1010</t>
  </si>
  <si>
    <t>Poticaj unapređ. i razvoju sporta</t>
  </si>
  <si>
    <t>Održavanje sportskih objekata</t>
  </si>
  <si>
    <t>Tekuće donacije sportskim udrugama</t>
  </si>
  <si>
    <t>Izgradnja sportskih objekata</t>
  </si>
  <si>
    <t>PROGRAM 1011</t>
  </si>
  <si>
    <t>Donac.i program.djelat.u kulturi</t>
  </si>
  <si>
    <t>Muzejska djelatnost</t>
  </si>
  <si>
    <t>Ostale kulturne aktivnosti</t>
  </si>
  <si>
    <t>POMOĆI UNUTAR OPĆEG PRORAČUNA</t>
  </si>
  <si>
    <t>Održavanje spomenika kulture</t>
  </si>
  <si>
    <t>Aktivnost A100004</t>
  </si>
  <si>
    <t>Donacije ustanovama i udrug. u kulturi</t>
  </si>
  <si>
    <t>PROGRAM 1012</t>
  </si>
  <si>
    <t>Religijske i druge službe zajednice</t>
  </si>
  <si>
    <t>Potpore vjerskim zajednicama</t>
  </si>
  <si>
    <t>Potpore političkim strankama</t>
  </si>
  <si>
    <t>Potpore ostalim udrugama i org.</t>
  </si>
  <si>
    <t>OSTALI RASHODI</t>
  </si>
  <si>
    <t>PROGRAM 1013</t>
  </si>
  <si>
    <t>Unapređenje školstava</t>
  </si>
  <si>
    <t>Donacije školama</t>
  </si>
  <si>
    <t>PROGRAM 1014</t>
  </si>
  <si>
    <t>Socijalna skrb i socijalne pomoći</t>
  </si>
  <si>
    <t>Pomoći građanima i kućanstvima</t>
  </si>
  <si>
    <t>Skupina (rashod/izdatak) 37</t>
  </si>
  <si>
    <t>NAKNADE GRAĐANIMA I KUĆ.</t>
  </si>
  <si>
    <t>Donacije org.i udrugama socijalne skrbi</t>
  </si>
  <si>
    <t>Izgradnja doma za starije i nemoćne</t>
  </si>
  <si>
    <t>RASH.ZA NAB.NEF.IMOVINE</t>
  </si>
  <si>
    <t>RASH.ZA NAB.PR.DUG.IMOVINE</t>
  </si>
  <si>
    <t>Unapređenje predškolskog odgoja</t>
  </si>
  <si>
    <t>Kapitalni projekt K100001</t>
  </si>
  <si>
    <t>Izgradnja dječjeg vrtića Jelsa</t>
  </si>
  <si>
    <t>GLAVA/RKP 00102</t>
  </si>
  <si>
    <t>DJEČJI VRTIĆ JELSA</t>
  </si>
  <si>
    <t>Predškolski odgoj</t>
  </si>
  <si>
    <t>Odgojno i administrat.tehničko osoblje</t>
  </si>
  <si>
    <t>Ost.materijalni i fin.rashodi</t>
  </si>
  <si>
    <t>Darovi djeci</t>
  </si>
  <si>
    <t>Nabavka opreme</t>
  </si>
  <si>
    <t>GLAVA/RKP 00103</t>
  </si>
  <si>
    <t>OPĆINSKA KNJIŽNICA I ČITAONICA JELSA</t>
  </si>
  <si>
    <t>Knjižnička djelatnost</t>
  </si>
  <si>
    <t>Izvršna tijela i administracija</t>
  </si>
  <si>
    <t>Nabava i izgradnja objekata i opreme</t>
  </si>
  <si>
    <t>Skupina (rashod/izdatak) 45</t>
  </si>
  <si>
    <t>RASH.ZA DOD.ULAG.NA NEF.IMOVINI</t>
  </si>
  <si>
    <t>GLAVA/RKP 00104</t>
  </si>
  <si>
    <t>MUZEJ OPĆINE JELSA</t>
  </si>
  <si>
    <t>Održavanje objekata</t>
  </si>
  <si>
    <t xml:space="preserve"> Održavanje pokretnih kulturnih dobara</t>
  </si>
  <si>
    <t>Izložbe</t>
  </si>
  <si>
    <t>Kapitalni projekt K100005</t>
  </si>
  <si>
    <t>Nabava opreme</t>
  </si>
  <si>
    <t>Kapitalni projekt K100006</t>
  </si>
  <si>
    <t>Sanacija vinogradarske zbirke Pitve</t>
  </si>
  <si>
    <t>IZVRŠENJE 
06/2025</t>
  </si>
  <si>
    <t>PROGRAM 1015</t>
  </si>
  <si>
    <t>Rashodi za nabavu nefinancijske imovine</t>
  </si>
  <si>
    <t>Rashodi poslovanja</t>
  </si>
  <si>
    <t>Prihodi od prodaje nefinancijske imovine</t>
  </si>
  <si>
    <t>Prihodi poslovanja</t>
  </si>
  <si>
    <t>UKUPNO RASHODI I IZDACI ( 3 + 4 + 5)</t>
  </si>
  <si>
    <t xml:space="preserve"> Otplata glavnice primljenih zajmova od državnog proračuna</t>
  </si>
  <si>
    <t xml:space="preserve"> OTPLATA GLAVNICE PRIMLJENIH ZAJMOVA OD DRUGIH RAZINA VLASTI</t>
  </si>
  <si>
    <t xml:space="preserve"> Otplata glavnice primljenih kredita i zajmova od kreditnih
 i ostalih financijskih institucija u javnom sektoru</t>
  </si>
  <si>
    <t xml:space="preserve"> OTPLATA GLAVNICE PRIMLJENIH ZAJMOVA OD KREDITNIH I 
 OSTALIH FIN.INSTITUCIJA U JAVNOM SEKTORU</t>
  </si>
  <si>
    <t xml:space="preserve"> IZDACI ZA OTPLATU GLAVNICE PRIMLJENIH KREDITA I ZAJMOVA</t>
  </si>
  <si>
    <t xml:space="preserve"> Izdaci za dep.u kred.i ostalim fin.instituc.-tuzemni</t>
  </si>
  <si>
    <t>IZDACI ZA DEPOZITE I JAMČEVNE POLOGE</t>
  </si>
  <si>
    <t>IZDACI ZA DANE ZAJMOVE I DEPOZITE</t>
  </si>
  <si>
    <t xml:space="preserve"> IZDACI ZA FINANCIJSKU IMOVINU I OTPLATE ZAJMOVA</t>
  </si>
  <si>
    <t>UKUPNO RASHODI ( 3 + 4)</t>
  </si>
  <si>
    <t xml:space="preserve"> Dodatna ulaganja na građevinskim objektima</t>
  </si>
  <si>
    <t xml:space="preserve"> DODATNA ULAGANJA NA GRAĐEVIN. OBJEKTIMA</t>
  </si>
  <si>
    <t>O P I S</t>
  </si>
  <si>
    <t>Račun</t>
  </si>
  <si>
    <t xml:space="preserve"> RASHODI ZA DODATNA ULAGANJA NA NEFIN. IMOVINI</t>
  </si>
  <si>
    <t xml:space="preserve"> Pohranjene knjige, umjet.dijela i slične vrijednosti</t>
  </si>
  <si>
    <t xml:space="preserve"> PLEMEN.METALI I OSTALE POHRANJENE VRIJED.</t>
  </si>
  <si>
    <t xml:space="preserve"> Umjetnička, literalna i znanstvena djela (prostor.planovi) </t>
  </si>
  <si>
    <t xml:space="preserve"> Ulaganje u računalne programe</t>
  </si>
  <si>
    <t xml:space="preserve"> NEMATERIJALNA PROIZVEDENA IMOVINA</t>
  </si>
  <si>
    <t xml:space="preserve"> Ostale nespomenute izložbene vrijednosti</t>
  </si>
  <si>
    <t xml:space="preserve"> Knjige u knjižnicama</t>
  </si>
  <si>
    <t xml:space="preserve"> KNJIGE, UMJET.DJELA I OSTALE VRIJEDNOSTI</t>
  </si>
  <si>
    <t xml:space="preserve"> Plovila</t>
  </si>
  <si>
    <t xml:space="preserve"> PRIJEVOZNA SREDSTVA</t>
  </si>
  <si>
    <t xml:space="preserve"> Uređaji, strojevi i oprema za ostale namjene</t>
  </si>
  <si>
    <t xml:space="preserve"> Sportska i glazbena  oprema</t>
  </si>
  <si>
    <t xml:space="preserve"> Instrumenti, uređaji i strojevi</t>
  </si>
  <si>
    <t xml:space="preserve"> Medicinska i labaratorijska opema</t>
  </si>
  <si>
    <t xml:space="preserve"> Oprema za održavanje i zaštitu</t>
  </si>
  <si>
    <t xml:space="preserve"> Komunikacijska oprema</t>
  </si>
  <si>
    <t xml:space="preserve"> Uredska oprema i namještaj</t>
  </si>
  <si>
    <t xml:space="preserve"> POSTROJENJA I OPREMA</t>
  </si>
  <si>
    <t xml:space="preserve"> Ostali građevinski objekti</t>
  </si>
  <si>
    <t xml:space="preserve"> Ceste i ostali prometni objekti</t>
  </si>
  <si>
    <t xml:space="preserve"> Poslovni objekti</t>
  </si>
  <si>
    <t xml:space="preserve"> Stambeni objekti</t>
  </si>
  <si>
    <t xml:space="preserve"> GRAĐEVINSKI OBJEKTI</t>
  </si>
  <si>
    <t xml:space="preserve"> RASHODI ZA NABAVU PROIZV. DUGOTR. IMOVINE</t>
  </si>
  <si>
    <t xml:space="preserve"> Ostala prava</t>
  </si>
  <si>
    <t xml:space="preserve"> NEMATERIJALNA IMOVINA</t>
  </si>
  <si>
    <t xml:space="preserve"> Zemljište</t>
  </si>
  <si>
    <t xml:space="preserve"> MATERIJALNA IMOVINA - PRIRODNA BOGATSTVA</t>
  </si>
  <si>
    <t xml:space="preserve"> RASH. ZA NABAVU NEPROIZVED. DUGOTR. IMOVINE</t>
  </si>
  <si>
    <t xml:space="preserve"> RASHODI ZA NABAVU NEFINANCIJSKE IMOVINE</t>
  </si>
  <si>
    <t xml:space="preserve"> Kapitalne pomoći trg. društvima u javnom sektoru</t>
  </si>
  <si>
    <t xml:space="preserve"> KAPITALNE POMOĆI</t>
  </si>
  <si>
    <t xml:space="preserve"> Nepredviđeni rashodi do visine proračunske pričuve</t>
  </si>
  <si>
    <t xml:space="preserve"> IZVANREDNI RASHODI</t>
  </si>
  <si>
    <t xml:space="preserve"> Naknade štete pravnim i fizičkim osobama</t>
  </si>
  <si>
    <t xml:space="preserve"> KAZNE, PENALI I NAKNADE ŠTETE</t>
  </si>
  <si>
    <t>Kapitalne donacije građanima i kućanstvima</t>
  </si>
  <si>
    <t xml:space="preserve"> Kapitalne donacije neprofitnim organizacijama</t>
  </si>
  <si>
    <t xml:space="preserve"> KAPITALNE DONACIJE</t>
  </si>
  <si>
    <t>Tekuće donacije u naravi</t>
  </si>
  <si>
    <t xml:space="preserve"> Tekuće donacije u novcu</t>
  </si>
  <si>
    <t xml:space="preserve"> TEKUĆE DONACIJE</t>
  </si>
  <si>
    <t xml:space="preserve"> OSTALI RASHODI</t>
  </si>
  <si>
    <t xml:space="preserve"> Naknade građanima i kućanstvima u naravi</t>
  </si>
  <si>
    <t xml:space="preserve"> Naknade građanima i kućanstvima u novcu</t>
  </si>
  <si>
    <t xml:space="preserve"> NAKNADE GRAĐANIMA I KUĆANSTVIMA IZ PRORAČ.</t>
  </si>
  <si>
    <t xml:space="preserve"> NAKNADE GRAĐANIMA I KUĆANSTVIMA</t>
  </si>
  <si>
    <t xml:space="preserve"> Kapitalne pomoći korisnicima drugih proračuna</t>
  </si>
  <si>
    <t xml:space="preserve"> Tekuće pomoći korisnicima drugih proračuna</t>
  </si>
  <si>
    <t xml:space="preserve"> POMOĆI PRORAČ.KORISNICIMA DRUGIH PRORAČUNA</t>
  </si>
  <si>
    <t xml:space="preserve"> Kapitalne pomoći unutar općeg proračuna</t>
  </si>
  <si>
    <t xml:space="preserve"> Tekuće pomoći unutar općeg proračuna</t>
  </si>
  <si>
    <t xml:space="preserve"> POMOĆI UNUTAR OPĆEG PRORAČUNA</t>
  </si>
  <si>
    <t xml:space="preserve"> POMOĆI DANE U INOZEM. I UNUTAR OPĆEG PRORAČ.</t>
  </si>
  <si>
    <t xml:space="preserve"> Subvencije poljoprivrednicima, obrtnicima i poduzetnicima</t>
  </si>
  <si>
    <t xml:space="preserve"> SUBVENCIJE IZVAN JAVNOG SEKTORA</t>
  </si>
  <si>
    <t xml:space="preserve"> SUBVENCIJE</t>
  </si>
  <si>
    <t>Ost.nespom.financ.rashodi</t>
  </si>
  <si>
    <t>Naknada za zemljište</t>
  </si>
  <si>
    <t>Rashodi za usl.porezne uprave</t>
  </si>
  <si>
    <t xml:space="preserve"> Zatezne kamate</t>
  </si>
  <si>
    <t xml:space="preserve"> Negativne tečajne razlike</t>
  </si>
  <si>
    <t xml:space="preserve"> Bankarske usluge i usluge platnog prometa</t>
  </si>
  <si>
    <t xml:space="preserve"> OSTALI FINANCIJSKI RASHODI</t>
  </si>
  <si>
    <t xml:space="preserve"> Kamate na primljene kredite i zajmove izvan javnog sektora</t>
  </si>
  <si>
    <t xml:space="preserve"> Kamate na primljene kredite i zajmove u javnom sektoru</t>
  </si>
  <si>
    <t xml:space="preserve"> KAMATE NA PRIMLJENE KREDITE I ZAJMOVE</t>
  </si>
  <si>
    <t xml:space="preserve"> FINANCIJSKI RASHODI</t>
  </si>
  <si>
    <t xml:space="preserve"> Ostali nespomenuti rashodi poslovanja</t>
  </si>
  <si>
    <t xml:space="preserve"> Troškovi sudskih postupaka</t>
  </si>
  <si>
    <t xml:space="preserve"> Pristojbe i naknade</t>
  </si>
  <si>
    <t xml:space="preserve"> Članarine i norme</t>
  </si>
  <si>
    <t xml:space="preserve"> Reprezentacija</t>
  </si>
  <si>
    <t xml:space="preserve"> Premije osiguranja</t>
  </si>
  <si>
    <t xml:space="preserve"> Naknada za rad predstavničkih i izvršnih tijela, povjer. i sl.</t>
  </si>
  <si>
    <t xml:space="preserve"> OSTALI NESPOMENUTI RASHODI POSLOVANJA</t>
  </si>
  <si>
    <t xml:space="preserve"> Naknada troškova osobama izvan radnog odnosa</t>
  </si>
  <si>
    <t xml:space="preserve"> NAKNADA TROŠK. OSOBAMA IZVAN RAD.ODNOSA</t>
  </si>
  <si>
    <t xml:space="preserve"> Ostale usluge</t>
  </si>
  <si>
    <t xml:space="preserve"> Računalne usluge</t>
  </si>
  <si>
    <t xml:space="preserve"> Intelektualne i osobne usluge</t>
  </si>
  <si>
    <t xml:space="preserve"> Zdravstvene i veterinarske usluge</t>
  </si>
  <si>
    <t xml:space="preserve"> Zakupnine i najamnine</t>
  </si>
  <si>
    <t xml:space="preserve"> Komunalne usluge</t>
  </si>
  <si>
    <t xml:space="preserve"> Usluge promidžbe i informiranja</t>
  </si>
  <si>
    <t xml:space="preserve"> Usluge tekućeg i investicijskog održavanja</t>
  </si>
  <si>
    <t xml:space="preserve"> Usluge telefona, pošte i prijevoza</t>
  </si>
  <si>
    <t xml:space="preserve"> RASHODI ZA USLUGE</t>
  </si>
  <si>
    <t xml:space="preserve"> Službena, radna i zaštitna odjeća i obuća</t>
  </si>
  <si>
    <t xml:space="preserve"> Sitni inventar</t>
  </si>
  <si>
    <t xml:space="preserve"> Materijal i djelovi za tekuće i invest.održavanje</t>
  </si>
  <si>
    <t xml:space="preserve"> Energija</t>
  </si>
  <si>
    <t xml:space="preserve"> Materijal i sirovine</t>
  </si>
  <si>
    <t xml:space="preserve"> Uredski materijal i ostali materijalni rashodi</t>
  </si>
  <si>
    <t xml:space="preserve"> RASHODI ZA MATERIJAL I ENERGIJU</t>
  </si>
  <si>
    <t xml:space="preserve"> Ostale naknade troškova zaposlenima</t>
  </si>
  <si>
    <t xml:space="preserve"> Stručno usavršavanje zaposlenika</t>
  </si>
  <si>
    <t xml:space="preserve"> Naknada za prijevoz na posao i s posla</t>
  </si>
  <si>
    <t xml:space="preserve"> Službena putovanja</t>
  </si>
  <si>
    <t xml:space="preserve"> NAKNADE TROŠKOVA ZAPOSLENIMA</t>
  </si>
  <si>
    <t xml:space="preserve"> MATERIJALNI RASHODI</t>
  </si>
  <si>
    <t xml:space="preserve"> Doprinosi za obv.osig. u sluč. nezaposlenosti</t>
  </si>
  <si>
    <t xml:space="preserve"> Doprinosi za obvezno zdravstveno osiguranje</t>
  </si>
  <si>
    <t xml:space="preserve"> DOPRINOSI NA PLAĆE</t>
  </si>
  <si>
    <t xml:space="preserve"> Ostali rashodi za zaposlene</t>
  </si>
  <si>
    <t xml:space="preserve"> OSTALI RASHODI ZA ZAPOSLENE</t>
  </si>
  <si>
    <t xml:space="preserve"> Plaće za prekovremeni rad</t>
  </si>
  <si>
    <t xml:space="preserve"> Plaće za redovan rad</t>
  </si>
  <si>
    <t xml:space="preserve"> PLAĆE (BRUTO)</t>
  </si>
  <si>
    <t xml:space="preserve"> RASHODI ZA ZAPOSLENE</t>
  </si>
  <si>
    <t xml:space="preserve"> R A S H O D I     P O S L O V A NJ A</t>
  </si>
  <si>
    <t>Izvršeno 2024.god.</t>
  </si>
  <si>
    <t>Tablica 3.  Opći dio - RASHODI PO EKONOMSKOJ KLASIFIKACIJI</t>
  </si>
  <si>
    <t xml:space="preserve"> U K U P N O   P R I H O D I  ( 6 + 7  +8 )</t>
  </si>
  <si>
    <t xml:space="preserve"> Primljeni zajmovi od državnog proračuna-dugoročni</t>
  </si>
  <si>
    <t xml:space="preserve"> Primljeni zajmovi od državnog proračuna- kratkoročni</t>
  </si>
  <si>
    <t xml:space="preserve"> Primljeni zajmovi od državnog proračuna</t>
  </si>
  <si>
    <t>PRIMLJENI ZAJMOVI OD DRUGIH RAZINA VLASTI</t>
  </si>
  <si>
    <t xml:space="preserve"> Primljeni krediti od kreditnih institucija u javnom sektoru</t>
  </si>
  <si>
    <t>PRIMLJENI KREDITI I ZAJMOVI OD KREDITNIH I
OSTALIH FIN.INSTITUCIJA U JAVNOM SEKTORU</t>
  </si>
  <si>
    <t>PRIMICI OD ZADUŽIVANJA</t>
  </si>
  <si>
    <t xml:space="preserve"> Dionice i udjeli u glavnici trgovačkih društava u javnom sektoru</t>
  </si>
  <si>
    <t>PRIMICI OD PRODAJE DIONICA I UDJELA U GLAVNICI 
TRGOVAČKIH DRUŠTAVA U JAVNOM SEKTORU</t>
  </si>
  <si>
    <t>PRIMICI OD PRODAJE DIONICA I UDJELA U GLAVNICI</t>
  </si>
  <si>
    <t xml:space="preserve"> PRIMICI OD FINANC.IMOVINE I ZADUŽIVANJA</t>
  </si>
  <si>
    <t xml:space="preserve"> - ostali stamben i objekti - (stanarsko pravo)</t>
  </si>
  <si>
    <t xml:space="preserve"> Prihodi od prodaje stambenih objekata</t>
  </si>
  <si>
    <t xml:space="preserve"> PRIHODI OD PRODAJE GRAĐEVIN.OBJEKATA</t>
  </si>
  <si>
    <t xml:space="preserve"> PRIH.OD PRODAJE PROIZVED.DUGOTRAJNE IMOVINE</t>
  </si>
  <si>
    <t xml:space="preserve"> - prihodi od prodaje Ostala zemljišta</t>
  </si>
  <si>
    <t xml:space="preserve"> - prihodi od prodaje nekretnina Jelkom</t>
  </si>
  <si>
    <t xml:space="preserve"> - prihodi od prodaje građevinskog zemljišta</t>
  </si>
  <si>
    <t xml:space="preserve"> Prihodi od prodaje zemljišta</t>
  </si>
  <si>
    <t xml:space="preserve"> PRIHODI OD PRODAJE MATERIJALNE IMOVINE</t>
  </si>
  <si>
    <t xml:space="preserve"> PRIH.OD PRODAJE NEPROIZVED. DUGUTRAJ. IMOV.</t>
  </si>
  <si>
    <t xml:space="preserve"> PRIH. OD PRODAJE NEFINANCIJSKE IMOVINE</t>
  </si>
  <si>
    <t xml:space="preserve"> Ostali prihodi Dječji Vrtić</t>
  </si>
  <si>
    <t xml:space="preserve"> Ostali prihodi Općina</t>
  </si>
  <si>
    <t xml:space="preserve"> OSTALI PRIHODI</t>
  </si>
  <si>
    <t xml:space="preserve"> - ostale nespomenute kazne</t>
  </si>
  <si>
    <t xml:space="preserve"> Ostale kazne</t>
  </si>
  <si>
    <t xml:space="preserve"> K A Z N E  I  UPRAVNE MJERE</t>
  </si>
  <si>
    <t xml:space="preserve"> KAZNE, UPRAVNE MJERE I OSTALI PRIHODI</t>
  </si>
  <si>
    <t xml:space="preserve"> - kapitalne donacije trgovačkih društava</t>
  </si>
  <si>
    <t xml:space="preserve"> - kapitalne donacije </t>
  </si>
  <si>
    <t xml:space="preserve"> Tekuće donacije</t>
  </si>
  <si>
    <t xml:space="preserve"> DONACIJE OD PRAVNIH I FIZIČKIH OSOBA</t>
  </si>
  <si>
    <t xml:space="preserve"> Prihodi od pružanja usluga</t>
  </si>
  <si>
    <t>Prihodi od prodaje proizvoda i usluga</t>
  </si>
  <si>
    <t xml:space="preserve"> PRIH.OD PRODAJE ROBA TE PRUŽENIH USLUGA</t>
  </si>
  <si>
    <t xml:space="preserve"> PRIH.OD PROD.ROBA, PRUŽENIH USL. I DONACIJE</t>
  </si>
  <si>
    <t xml:space="preserve"> - komunalne naknade</t>
  </si>
  <si>
    <t xml:space="preserve"> Komunalne naknade</t>
  </si>
  <si>
    <t xml:space="preserve"> - komunalni doprinosi</t>
  </si>
  <si>
    <t xml:space="preserve"> Komunalni doprinosi</t>
  </si>
  <si>
    <t xml:space="preserve"> KOMUNALNI DOPRINOSI I NAKNADE</t>
  </si>
  <si>
    <t xml:space="preserve"> - prihod Muzej</t>
  </si>
  <si>
    <t xml:space="preserve"> - prihod Knjižnica</t>
  </si>
  <si>
    <t xml:space="preserve"> - prihod Dječji vrtić</t>
  </si>
  <si>
    <t xml:space="preserve"> Ostali nespomenuti prihodi</t>
  </si>
  <si>
    <t xml:space="preserve">  - šumski doprinos</t>
  </si>
  <si>
    <t xml:space="preserve">  Doprinos za šume</t>
  </si>
  <si>
    <t xml:space="preserve">  - vodni doprinos (8% doznaka Hrv.voda)</t>
  </si>
  <si>
    <t xml:space="preserve">  Prihodi vodnog gospodarsta</t>
  </si>
  <si>
    <t xml:space="preserve"> PRIHODI PO POSEBNIM PROPISIMA</t>
  </si>
  <si>
    <r>
      <t xml:space="preserve">  -prihodi od bor. Prist. za noćenje na pl. obj</t>
    </r>
    <r>
      <rPr>
        <sz val="8"/>
        <rFont val="Arial"/>
        <family val="2"/>
        <charset val="238"/>
      </rPr>
      <t>.</t>
    </r>
  </si>
  <si>
    <t xml:space="preserve">  -prihodi od boravišne pristojbe - TZ Vrboske</t>
  </si>
  <si>
    <t xml:space="preserve">  -prihodi od boravišne pristojbe - TZ O.Jelsa</t>
  </si>
  <si>
    <t xml:space="preserve"> Ostale pristojbe i naknade</t>
  </si>
  <si>
    <t xml:space="preserve"> - prihodi od prodaje državnih biljega</t>
  </si>
  <si>
    <t xml:space="preserve"> Ostale upravne pristojbe i naknade</t>
  </si>
  <si>
    <t xml:space="preserve">  -gradske i općinske upravne pristojbe</t>
  </si>
  <si>
    <t xml:space="preserve"> Gradske pristojbe i naknade</t>
  </si>
  <si>
    <t>Državne upravne pristojbe</t>
  </si>
  <si>
    <t>Državne upravne i sudske pristojbe</t>
  </si>
  <si>
    <t xml:space="preserve"> UPRAVNE I ADMINISTRATIVNE PRISTOJBE</t>
  </si>
  <si>
    <t xml:space="preserve"> PRIH. OD  PRISTOJBI I PO POSEBNIM PROPISIMA</t>
  </si>
  <si>
    <t xml:space="preserve"> - naknade za legalizaciju objekata</t>
  </si>
  <si>
    <t xml:space="preserve"> Ostali prihodi od nefinanc.imovine</t>
  </si>
  <si>
    <t xml:space="preserve"> - naknada za promjenu namjene poljoprivred.zemljišta</t>
  </si>
  <si>
    <t xml:space="preserve">Ost.nakn.za kor.nef.imovine-EKI </t>
  </si>
  <si>
    <t xml:space="preserve"> - prihodi od spomeničke rente</t>
  </si>
  <si>
    <t xml:space="preserve"> - prihodi od nak. za eksploatac.mineralnih sirovina</t>
  </si>
  <si>
    <t xml:space="preserve"> Ostali prihodi od nefinancijske imovine</t>
  </si>
  <si>
    <t xml:space="preserve"> - prihodi od davanja na korištenje imovine</t>
  </si>
  <si>
    <t xml:space="preserve"> - prihodi od zakupa poslovnih objekata</t>
  </si>
  <si>
    <t xml:space="preserve"> - prihodi od zakupa stambenih objekata</t>
  </si>
  <si>
    <t xml:space="preserve"> - prihodi od zakupa poljop.zemljišta</t>
  </si>
  <si>
    <t xml:space="preserve"> Prihodi od zakupa i iznajmljivanja imovine</t>
  </si>
  <si>
    <t xml:space="preserve"> - naknade za ostale koncesije</t>
  </si>
  <si>
    <t xml:space="preserve"> - naknade za koncesije na pomorskom dobru</t>
  </si>
  <si>
    <t xml:space="preserve"> Naknada za koncesije</t>
  </si>
  <si>
    <t xml:space="preserve"> PRIHODI OD NEFINANCIJSKE IMOVINE</t>
  </si>
  <si>
    <t xml:space="preserve"> Ostali prihodi od financijske imovine</t>
  </si>
  <si>
    <t xml:space="preserve"> Prihodi od pozit. teč. razlika i razlika zbog primjene val. klauz.</t>
  </si>
  <si>
    <t xml:space="preserve"> Prihodi od zateznih kamata</t>
  </si>
  <si>
    <t xml:space="preserve"> Kamate na oročena sredstva i depozite po viđenju</t>
  </si>
  <si>
    <t xml:space="preserve"> PRIHODI OD FINANCIJSKE IMOVINE</t>
  </si>
  <si>
    <t xml:space="preserve"> PRIHODI OD IMOVINE</t>
  </si>
  <si>
    <t xml:space="preserve"> Kapit.pomoći iz držav.prorač.temeljem prijenosa iz EU</t>
  </si>
  <si>
    <t xml:space="preserve"> Tek.pomoći iz držav.prorač.temeljem prijenosa iz EU</t>
  </si>
  <si>
    <t xml:space="preserve"> POMOĆI IZ DRŽ.PRORAČ.TEMELJEM PRIJENOSA EU</t>
  </si>
  <si>
    <t xml:space="preserve">  - kapitalna pomoći Minist.kulture za knjižnicu </t>
  </si>
  <si>
    <t xml:space="preserve"> Kapital.pomoći proračun.korisnicima iz nenadlež.proračuna</t>
  </si>
  <si>
    <t xml:space="preserve">  - tekuća pomoć Ministarstva kulture za Knjižnicu</t>
  </si>
  <si>
    <t xml:space="preserve">  - tekuća pomoć Minist.obrazovanja za dj.vrtić </t>
  </si>
  <si>
    <t xml:space="preserve"> Tekuće pomoći proračun.korisnicima iz nenadlež.proračuna</t>
  </si>
  <si>
    <t xml:space="preserve"> POMOĆI PRORAČ.KORISNIC.IZ NENADLEŽ.PRORAČ.</t>
  </si>
  <si>
    <t xml:space="preserve">  - kapitalna pomoć Lučka uprava SDŽ</t>
  </si>
  <si>
    <t xml:space="preserve">  - kapitalna pomoć Fonda za zaštitu okoliša</t>
  </si>
  <si>
    <t xml:space="preserve"> Kapitalna pomoći od izvanproračunskih korisnika</t>
  </si>
  <si>
    <t xml:space="preserve">  - tekuća pomoć Lučke uprave</t>
  </si>
  <si>
    <t xml:space="preserve">  - tekuća pomoć Hrvatskih voda</t>
  </si>
  <si>
    <t xml:space="preserve">  - tekuća pomoć Fonda za zaštitu okoliša </t>
  </si>
  <si>
    <t xml:space="preserve">  - tekuća pomoć HZZ-a za dj.vrtić </t>
  </si>
  <si>
    <t xml:space="preserve">  - tekuća pomoć HZZ-a za jav.radove </t>
  </si>
  <si>
    <t xml:space="preserve"> Tekuće pomoći od izvanproračunskih korisnika</t>
  </si>
  <si>
    <t xml:space="preserve"> POMOĆI OD IZVANPRORAČUNSKIH KORISNIKA</t>
  </si>
  <si>
    <t xml:space="preserve">  - kapitalne pomoći iz županijskog proračuna</t>
  </si>
  <si>
    <t xml:space="preserve">  - kapitalne pomoći iz državnog proračuna-porez na doh-otoci</t>
  </si>
  <si>
    <t xml:space="preserve">  - kapitalne pomoći iz državnog proračuna</t>
  </si>
  <si>
    <t xml:space="preserve"> Kapitalne pomoći iz proračuna</t>
  </si>
  <si>
    <t xml:space="preserve">  - tekuće pomoći iz županijskog proračuna</t>
  </si>
  <si>
    <t xml:space="preserve">  - tekuće pomoći iz državnog proračuna</t>
  </si>
  <si>
    <t xml:space="preserve"> Tekuće pomoći iz proračuna</t>
  </si>
  <si>
    <t xml:space="preserve"> POMOĆI IZ DRUGIH PRORAČUNA</t>
  </si>
  <si>
    <t xml:space="preserve"> Kapitalne pomoći od međ. organizacija</t>
  </si>
  <si>
    <t xml:space="preserve"> Kapitalne pomoći od međunarodnih organizacija</t>
  </si>
  <si>
    <t xml:space="preserve"> POMOĆI OD MEĐ. ORGANIZACIJA I INST. EU</t>
  </si>
  <si>
    <t xml:space="preserve"> Tekuće pomoći Inozemnih vlada</t>
  </si>
  <si>
    <t xml:space="preserve"> POMOĆI INOZEMNIH VLADA</t>
  </si>
  <si>
    <t xml:space="preserve"> P O M O Ć I</t>
  </si>
  <si>
    <t xml:space="preserve"> - porez na tvrtku odnosno naziv</t>
  </si>
  <si>
    <t xml:space="preserve"> Porezi na korištenje dobara ili izvođ.aktivnosti</t>
  </si>
  <si>
    <t xml:space="preserve"> - porez na potrošnju</t>
  </si>
  <si>
    <t xml:space="preserve"> Porez na promet </t>
  </si>
  <si>
    <t xml:space="preserve"> POREZI NA ROBU I USLUGE</t>
  </si>
  <si>
    <t xml:space="preserve"> - porez na promet nekretnina</t>
  </si>
  <si>
    <t xml:space="preserve"> Povremeni porezi na imovinu</t>
  </si>
  <si>
    <t xml:space="preserve"> - porez na korištenje javnih površina</t>
  </si>
  <si>
    <t xml:space="preserve"> - porez na kuće za odmor</t>
  </si>
  <si>
    <t xml:space="preserve"> Stalni porezi na nepokretnu imovinu</t>
  </si>
  <si>
    <t xml:space="preserve"> POREZ NA IMOVINU</t>
  </si>
  <si>
    <t xml:space="preserve"> Porez i prirez utvrđen u postupku nadzora prošle godine</t>
  </si>
  <si>
    <t xml:space="preserve"> Porez i prirez na dohodak po godišnjoj prijavi</t>
  </si>
  <si>
    <t xml:space="preserve"> Porez i prirez na doh. od kapitala</t>
  </si>
  <si>
    <t xml:space="preserve"> Porez i prirez na doh. od imovine i imov.prava</t>
  </si>
  <si>
    <t xml:space="preserve"> Porez i prirez na doh. od samostalnih djelatnosti</t>
  </si>
  <si>
    <t xml:space="preserve"> Porez i prirez na doh. od nesamostalnog rada</t>
  </si>
  <si>
    <t xml:space="preserve"> POREZ I PRIREZ NA DOHODAK</t>
  </si>
  <si>
    <t xml:space="preserve"> PRIHODI OD POREZA</t>
  </si>
  <si>
    <t xml:space="preserve"> PRIHODI  POSLOVANJA</t>
  </si>
  <si>
    <t>Tablica 2.  Opći dio - PRIHODI PO EKONOMSKOJ KLASIFIKACIJI</t>
  </si>
  <si>
    <t>RAČUN PRIHODA I RASHODA</t>
  </si>
  <si>
    <t xml:space="preserve">        Višak/manjak + raspoloživa sred.prethod.godina</t>
  </si>
  <si>
    <t xml:space="preserve">        POKRIĆE IZ VIŠKOVA PRETHODNIH GODINA</t>
  </si>
  <si>
    <t>Dio viška koji se raspoređuje u razdoblju</t>
  </si>
  <si>
    <t>Ukupan donos viška/manjka predhod.godina</t>
  </si>
  <si>
    <t>RASPOLOŽIVA SREDSTVA IZ PRETHODNIH GODINA</t>
  </si>
  <si>
    <t>C.PRENESENI VIŠAK I VIŠEGODIŠNJI PLAN URAVNOTEŽENJA</t>
  </si>
  <si>
    <t xml:space="preserve">        RAZLIKA  VIŠAK/MANJAK</t>
  </si>
  <si>
    <t xml:space="preserve">        UKUPNO RASHODI I IZDACI</t>
  </si>
  <si>
    <t xml:space="preserve">        UKUPNO PRIHODI I PRIMICI</t>
  </si>
  <si>
    <t>NETO FINANCIRANJE</t>
  </si>
  <si>
    <t>Izdaci za financijsku imovinu im otplate zajmova</t>
  </si>
  <si>
    <t>Primici od financijske imovine i zaduživanja</t>
  </si>
  <si>
    <t xml:space="preserve">        B.  RAČUN ZADUŽIVANJA / FINANCIRANJA:</t>
  </si>
  <si>
    <t>RAZLIKA  -  VIŠAK / MANJAK</t>
  </si>
  <si>
    <t>U K U P N O    R A S H O D I</t>
  </si>
  <si>
    <t>U K U P N O   P R I H O D I</t>
  </si>
  <si>
    <t xml:space="preserve">        A.  RAČUN PRIHODA I RASHODA </t>
  </si>
  <si>
    <t>OPĆINA JELSA</t>
  </si>
  <si>
    <t>II.Rebalans  2025.</t>
  </si>
  <si>
    <t>Povrat por.i pr.na dohodak-god.prijava</t>
  </si>
  <si>
    <t>Porez na nekretnine</t>
  </si>
  <si>
    <t xml:space="preserve"> U K U P N O   R A S H O D I </t>
  </si>
  <si>
    <t xml:space="preserve"> U K U P N O   P R I H O D I </t>
  </si>
  <si>
    <t>8</t>
  </si>
  <si>
    <t>Prih.od.nefinanc.imovine i nak.štete od osiguranja</t>
  </si>
  <si>
    <t>7</t>
  </si>
  <si>
    <t>6</t>
  </si>
  <si>
    <t>5</t>
  </si>
  <si>
    <t>Prihodi za posebne namjene</t>
  </si>
  <si>
    <t>4</t>
  </si>
  <si>
    <t>Opis (naziv)</t>
  </si>
  <si>
    <t xml:space="preserve">Izvori ID </t>
  </si>
  <si>
    <t>Tablica 5.  Opći dio - RASHODI PREMA IZVORIMA FINANCIRANJA</t>
  </si>
  <si>
    <t>Tablica 4.  Opći dio - PRIHODI PREMA IZVORIMA FINANCIRANJA</t>
  </si>
  <si>
    <t>A) SAŽETAK RAČUNA PRIHODA I RASHODA</t>
  </si>
  <si>
    <t xml:space="preserve">B) SAŽETAK RAČUNA FINANCIRANJA </t>
  </si>
  <si>
    <t>D) VIŠEGODIŠNJI PLAN URAVNOTEŽENJA</t>
  </si>
  <si>
    <t>PRIJENOS VIŠKA/MANJAK IZ PRETHODNE(IH) GODINE</t>
  </si>
  <si>
    <t xml:space="preserve"> VIŠAK/MANJAK IZ PRETHODNE (IH) GODINE KOJI ĆE SE 
 RASPOREDITI/POKRITI</t>
  </si>
  <si>
    <t xml:space="preserve"> VIŠAK/MANJAK TEKUĆE GODINE (VIŠAK /MANJAK +NETO 
FINANCIRANJE)</t>
  </si>
  <si>
    <t>PRIJENOS VIŠKA/MANJKA U SLJEDEĆE RAZDOBLJE</t>
  </si>
  <si>
    <t>Tablica 6.  Opći dio - RASHODI PREMA FUNCIJSKOJ KLASIFIKACIJI</t>
  </si>
  <si>
    <t>Br.
oznaka</t>
  </si>
  <si>
    <t>01</t>
  </si>
  <si>
    <t>Opće javne usluge</t>
  </si>
  <si>
    <t>011</t>
  </si>
  <si>
    <t>Izvršna i zakonodavna tijela, financ. i fisk.poslovi</t>
  </si>
  <si>
    <t>013</t>
  </si>
  <si>
    <t>Opće usluge</t>
  </si>
  <si>
    <t>03</t>
  </si>
  <si>
    <t>031</t>
  </si>
  <si>
    <t>Usluge policije</t>
  </si>
  <si>
    <t>032</t>
  </si>
  <si>
    <t>Usluge protupožarne zaštite</t>
  </si>
  <si>
    <t>04</t>
  </si>
  <si>
    <t>Ekonomski poslovi</t>
  </si>
  <si>
    <t>042</t>
  </si>
  <si>
    <t>Poljoprivreda, šumarstvo i ribarstvo</t>
  </si>
  <si>
    <t>045</t>
  </si>
  <si>
    <t>Promet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</si>
  <si>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</si>
  <si>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</si>
  <si>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</si>
  <si>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</si>
  <si>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</si>
  <si>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</si>
  <si>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</si>
  <si>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</si>
  <si>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</si>
  <si>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</si>
  <si>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062</t>
  </si>
  <si>
    <t>Razvoj zajednice</t>
  </si>
  <si>
    <t>064</t>
  </si>
  <si>
    <t>Ulična rasvjeta</t>
  </si>
  <si>
    <t>066</t>
  </si>
  <si>
    <t>Rashodi stanovanja i dr.komun.pogodnosti</t>
  </si>
  <si>
    <t>07</t>
  </si>
  <si>
    <t>Zdravstvo</t>
  </si>
  <si>
    <t>076</t>
  </si>
  <si>
    <t>Poslovi i usluge zdravstva koji nisu drugdje svrstani</t>
  </si>
  <si>
    <t>08</t>
  </si>
  <si>
    <t>Rekreacija, kultura i religija</t>
  </si>
  <si>
    <t>081</t>
  </si>
  <si>
    <t>Službe rekreacije i sporta</t>
  </si>
  <si>
    <t>082</t>
  </si>
  <si>
    <t>Službe kulture</t>
  </si>
  <si>
    <t>084</t>
  </si>
  <si>
    <t>086</t>
  </si>
  <si>
    <t>Rashodi za rekreaciju, kulturu i religiju koji nisu dr.svrstani</t>
  </si>
  <si>
    <t>09</t>
  </si>
  <si>
    <t>Obrazovanje</t>
  </si>
  <si>
    <t>091</t>
  </si>
  <si>
    <t>Predškolsko i osnovno obrazovanje</t>
  </si>
  <si>
    <t>092</t>
  </si>
  <si>
    <t>Srednjoškolsko obrazovanje</t>
  </si>
  <si>
    <t>10</t>
  </si>
  <si>
    <t>Socijalna zaštita</t>
  </si>
  <si>
    <t>101</t>
  </si>
  <si>
    <t>Bolest i invaliditet</t>
  </si>
  <si>
    <t>104</t>
  </si>
  <si>
    <t>Obitelj i djeca</t>
  </si>
  <si>
    <t>106</t>
  </si>
  <si>
    <t>Stanovanje</t>
  </si>
  <si>
    <t>107</t>
  </si>
  <si>
    <t>Socijalna pomoć stanovništvu (nije u redov.progr.)</t>
  </si>
  <si>
    <t>109</t>
  </si>
  <si>
    <t>Aktivnosi soc.zaštite koje nisu drugdje svrstani</t>
  </si>
  <si>
    <t>Tablica 7.  Opći dio -  RAČUN FINANCIRANJA PREMA EKONOMSKOJ KLASIFIKACIJI</t>
  </si>
  <si>
    <t>O P I S  (naziv)</t>
  </si>
  <si>
    <t xml:space="preserve"> 8</t>
  </si>
  <si>
    <t xml:space="preserve"> 83</t>
  </si>
  <si>
    <t xml:space="preserve"> PRIMICI OD PRODAJE DIONICA I UDJELA U GLAVNICI</t>
  </si>
  <si>
    <t xml:space="preserve"> 832</t>
  </si>
  <si>
    <t xml:space="preserve"> PRIMICI OD PRODAJE DIONICA I UDJELA U GLAVNICI 
 TRGOVAČKIH DRUŠTAVA U JAVNOM SEKTORU</t>
  </si>
  <si>
    <t xml:space="preserve"> 8321</t>
  </si>
  <si>
    <t xml:space="preserve"> 84</t>
  </si>
  <si>
    <t xml:space="preserve"> PRIMICI OD ZADUŽIVANJA</t>
  </si>
  <si>
    <t xml:space="preserve"> 842</t>
  </si>
  <si>
    <t xml:space="preserve"> PRIMLJENI KREDITI I ZAJMOVI OD KREDITNIH I OSTALIH 
 FINANCIJSKIH INSTITUCIJA U JAVNOM SEKTORU</t>
  </si>
  <si>
    <t xml:space="preserve"> 8422</t>
  </si>
  <si>
    <t xml:space="preserve"> 847</t>
  </si>
  <si>
    <t xml:space="preserve"> PRIMLJENI ZAJMOVI OD DRUGIH RAZINA VLASTI</t>
  </si>
  <si>
    <t xml:space="preserve"> 8471</t>
  </si>
  <si>
    <t xml:space="preserve"> 84711</t>
  </si>
  <si>
    <t xml:space="preserve"> Primljeni zajmovi od državnog proračuna-kratkoročni</t>
  </si>
  <si>
    <t xml:space="preserve"> 84712</t>
  </si>
  <si>
    <t xml:space="preserve"> 5</t>
  </si>
  <si>
    <t xml:space="preserve"> IZDACI ZA FINANC. IMOVINU I OTPLATE ZAJMOVA</t>
  </si>
  <si>
    <t xml:space="preserve"> 51</t>
  </si>
  <si>
    <t xml:space="preserve"> IZDACI ZA DANE ZAJMOVE</t>
  </si>
  <si>
    <t xml:space="preserve"> 518</t>
  </si>
  <si>
    <t xml:space="preserve"> 5181</t>
  </si>
  <si>
    <t xml:space="preserve"> Izdaci za dep.u kred. i ostalim fin. Institucijama -tuzemni</t>
  </si>
  <si>
    <t xml:space="preserve"> 54</t>
  </si>
  <si>
    <t xml:space="preserve"> 542</t>
  </si>
  <si>
    <t xml:space="preserve"> OTPLATA GLAVNICE PRIMLJENIH  KREDITA I ZAJMOVA OD 
 DRUGIH RAZINA VLASTI</t>
  </si>
  <si>
    <t xml:space="preserve"> 5422</t>
  </si>
  <si>
    <t xml:space="preserve"> Otplata glavnice primljenih kredita i zajmova od kreditnih i
 ostalih financijskih institucija u javnom sektoru</t>
  </si>
  <si>
    <t xml:space="preserve"> 547</t>
  </si>
  <si>
    <t xml:space="preserve"> OTPLATA GLAVNICE PRIMLJENIH  ZAJMOVA OD 
 DRUGIH RAZINA VLASTI</t>
  </si>
  <si>
    <t xml:space="preserve"> 5471</t>
  </si>
  <si>
    <t xml:space="preserve"> Otplata glavnice primljenih  zajmova od državnog proračuna
 </t>
  </si>
  <si>
    <t xml:space="preserve"> IZNOS NETO FINANCIRANJA</t>
  </si>
  <si>
    <t xml:space="preserve"> Tablica 8.  Opći dio - RAČUN FINANCIRANJA PREMA IZVORIMA FINANCIRANJA</t>
  </si>
  <si>
    <t>Izvori 8 - Namjenski primici</t>
  </si>
  <si>
    <t>Izvori 81 - Primici od zaduživanja</t>
  </si>
  <si>
    <t>Izvori 82 - Primici od financijske imovine</t>
  </si>
  <si>
    <t>UKUPNI PRIMICI</t>
  </si>
  <si>
    <t>Izvori 11 - Opći prihodi i primici</t>
  </si>
  <si>
    <t>UKUPNI IZDACI</t>
  </si>
  <si>
    <t>43</t>
  </si>
  <si>
    <t>Namjenski primici od zaduživanja</t>
  </si>
  <si>
    <t>Prihodi od zaduživanja</t>
  </si>
  <si>
    <t>OPĆINE JELSA ZA 2025. GODINU</t>
  </si>
  <si>
    <t>Inkluzivne usluge u kulturi: Prošlost u sadašnjost</t>
  </si>
  <si>
    <t>Plava baština Vrboske</t>
  </si>
  <si>
    <t>Kupnja zemljišta</t>
  </si>
  <si>
    <t>Skupina (rashod/izdatak) 41</t>
  </si>
  <si>
    <t>NEPROIZV.DUGOTRAJNA IMOVINA</t>
  </si>
  <si>
    <t>Izvor :11</t>
  </si>
  <si>
    <t>Izvor :31</t>
  </si>
  <si>
    <t>Izvor :40</t>
  </si>
  <si>
    <t>11</t>
  </si>
  <si>
    <t>31</t>
  </si>
  <si>
    <t>40</t>
  </si>
  <si>
    <t>Komunalni naknada i doprinos</t>
  </si>
  <si>
    <t>42</t>
  </si>
  <si>
    <t>Prihodi od spomeničke rente</t>
  </si>
  <si>
    <t>Ostali prihodi za posebne namjene</t>
  </si>
  <si>
    <t>50</t>
  </si>
  <si>
    <t xml:space="preserve"> Pomoći iz državnog proračuna</t>
  </si>
  <si>
    <t>52</t>
  </si>
  <si>
    <t>Ostale pomoći</t>
  </si>
  <si>
    <t>56</t>
  </si>
  <si>
    <t>Fondovi EU</t>
  </si>
  <si>
    <t>Izvor: 50</t>
  </si>
  <si>
    <t>Izvor: 43</t>
  </si>
  <si>
    <t>Kapitalni projekt K100012</t>
  </si>
  <si>
    <t>Kapitalni projekt K100013</t>
  </si>
  <si>
    <t>Izvor: 42</t>
  </si>
  <si>
    <t>Kapitalni projekt K100015</t>
  </si>
  <si>
    <t>Izvor :61</t>
  </si>
  <si>
    <t>Izvor: 61</t>
  </si>
  <si>
    <t>Izvor: 81</t>
  </si>
  <si>
    <t>Izvor :50</t>
  </si>
  <si>
    <t>VIŠAK/MANJAK + NETO FINANCIRANJE</t>
  </si>
  <si>
    <t xml:space="preserve"> U K U P N O  RASHODI</t>
  </si>
  <si>
    <t>311</t>
  </si>
  <si>
    <t>32</t>
  </si>
  <si>
    <t>UKUPNO PRIHODI</t>
  </si>
  <si>
    <t>UKUPNO RASHODI</t>
  </si>
  <si>
    <t>Račun prihoda i rashoda po ekonomskoj klasifikaciji</t>
  </si>
  <si>
    <t>II. Izmjene i dopune proračuna</t>
  </si>
  <si>
    <t>PLAN 2025.</t>
  </si>
  <si>
    <t>NOVI PLAN</t>
  </si>
  <si>
    <t>POVEĆANJE/ SMANJENJE</t>
  </si>
  <si>
    <t xml:space="preserve">    Na temelju članka 45. Zakona o proračunu ("Narodne Novine", br. 144/21) i članka 33. Statuta</t>
  </si>
  <si>
    <t>Općine Jelsa ("Sl. glasnik Općine Jelsa" br.: 3/21), Općinske vijeće Općine Jelsa na sjednici</t>
  </si>
  <si>
    <t>održanoj dana 5 .prosinca 2025. godine  d o n o s i:</t>
  </si>
  <si>
    <t>Članak 1.</t>
  </si>
  <si>
    <t xml:space="preserve">U Proračunu Općine Jelsa za 2025.godinu i projekcijama za 2026. i 2027. godinu (Službeni glasnik Općine Jelsa, </t>
  </si>
  <si>
    <t>Prihodi i rashodi iskazani prema izvorima financiranja i ekonomskoj klasifikaciji, rashodi iskazani prema 
funkcijskoj klasifikaciji, primici od financijske imovine i zaduživanja te izdaci za financijsku imovinu i 
otplate instrumenata zaduživanja prema izvorima financiranja i ekonomskoj klasifikaciji utvrđuju se u 
Računu prihoda i rashoda i Računu financiranja u Proračunu za 2025. te Projekcijama za 
2026. i 2027 godinu, kako slijedi:</t>
  </si>
  <si>
    <t xml:space="preserve">Članak 2. </t>
  </si>
  <si>
    <t>broj 11A/24 i 9/25) mijenjaju se podaci Plana za 2025. godinu kako slijedi:</t>
  </si>
  <si>
    <t>Posebni dio proračuna Općine Jelsa sastoji se od rashoda i izdataka Općine Jelsa  i njegovih proračunskih 
korisnika iskazanih po organizacijskoj klasifikaciji,izvorima financiranja i ekonomskoj klasifikaciji 
na razini skupine, raspoređenih u programe koji se sastoje od aktivnosti i projekata, kako slijedi:</t>
  </si>
  <si>
    <t>Članak 3.</t>
  </si>
  <si>
    <t>Članak 4.</t>
  </si>
  <si>
    <t>REPUBLIKA HRVATSKA</t>
  </si>
  <si>
    <t>SPLITSKO-DALMATINSKA ŽUPANIJA</t>
  </si>
  <si>
    <t>Općinsko vijeće</t>
  </si>
  <si>
    <t>Predsjednik Općinskog vijeća</t>
  </si>
  <si>
    <t>Jure Gurdulić, dipl.oec.</t>
  </si>
  <si>
    <t>KLASA: 400-06/25-01/2</t>
  </si>
  <si>
    <t>URBROJ:2181-26-25-5</t>
  </si>
  <si>
    <t>II. Izmjene i dopune Proračuna Općine Jelsa  za 2025.g. i projekcije za 2026. i 2027.godinu stupaju na snagu osmog dana od dana objave u "Službenom glasniku Općine Jelsa".</t>
  </si>
  <si>
    <t>III.   ZAVRŠNE I ZAKLJUČNE ODREDBE</t>
  </si>
  <si>
    <t>Obrazloženje II. Izmjena i dopuna proračuna sastoji se od obrazloženja općeg dijela izmjena
i dopuna proračuna i obrazloženja posebnog dijela izmjena i dopuna proračuna i sastavni 
je dio II.  Izmjena i dopuna Proračuna Općine Jelsa za 2025.godinu i projekcija za 2026. i 
2027.godinu.</t>
  </si>
  <si>
    <t>PLAN 
2025.</t>
  </si>
  <si>
    <t>NOVI PLAN  2025.</t>
  </si>
  <si>
    <t>Jelsa, 05. prosinca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</si>
</sst>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5"/>
      <name val="Arial"/>
      <family val="2"/>
    </font>
    <font>
      <b/>
      <sz val="6"/>
      <name val="Arial"/>
      <family val="2"/>
    </font>
    <font>
      <b/>
      <sz val="6.5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</font>
    <font>
      <b/>
      <sz val="10"/>
      <name val="Arial"/>
      <family val="2"/>
    </font>
    <font>
      <sz val="6.5"/>
      <name val="Arial"/>
      <family val="2"/>
    </font>
    <font>
      <i/>
      <sz val="8"/>
      <name val="Arial"/>
      <family val="2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i/>
      <sz val="7"/>
      <name val="Arial"/>
      <family val="2"/>
    </font>
    <font>
      <i/>
      <u/>
      <sz val="8"/>
      <name val="Arial"/>
      <family val="2"/>
      <charset val="238"/>
    </font>
    <font>
      <i/>
      <sz val="9"/>
      <name val="Arial"/>
      <family val="2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Palatino Linotype"/>
      <family val="1"/>
      <charset val="238"/>
    </font>
    <font>
      <sz val="10"/>
      <name val="Palatino Linotype"/>
      <family val="1"/>
      <charset val="238"/>
    </font>
    <font>
      <b/>
      <sz val="9"/>
      <name val="Algerian"/>
      <family val="5"/>
    </font>
    <font>
      <b/>
      <sz val="14"/>
      <name val="Palatino Linotype"/>
      <family val="1"/>
      <charset val="238"/>
    </font>
    <font>
      <sz val="9"/>
      <name val="Palatino Linotype"/>
      <family val="1"/>
      <charset val="238"/>
    </font>
    <font>
      <sz val="10"/>
      <name val="Arial"/>
      <family val="2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</font>
    <font>
      <b/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sz val="11"/>
      <name val="Palatino Linotype"/>
      <family val="1"/>
      <charset val="238"/>
    </font>
    <font>
      <sz val="1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i/>
      <sz val="11"/>
      <name val="Palatino Linotype"/>
      <family val="1"/>
      <charset val="238"/>
    </font>
    <font>
      <b/>
      <i/>
      <sz val="11"/>
      <name val="Palatino Linotype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40" fillId="0" borderId="0"/>
    <xf numFmtId="0" fontId="40" fillId="0" borderId="0"/>
    <xf numFmtId="0" fontId="7" fillId="0" borderId="0"/>
  </cellStyleXfs>
  <cellXfs count="276">
    <xf numFmtId="0" fontId="0" fillId="0" borderId="0" xfId="0"/>
    <xf numFmtId="3" fontId="3" fillId="4" borderId="1" xfId="1" applyNumberFormat="1" applyFont="1" applyFill="1" applyBorder="1" applyAlignment="1">
      <alignment horizontal="right"/>
    </xf>
    <xf numFmtId="3" fontId="3" fillId="4" borderId="3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left" vertical="center" wrapText="1"/>
    </xf>
    <xf numFmtId="0" fontId="8" fillId="0" borderId="0" xfId="3" applyFont="1"/>
    <xf numFmtId="0" fontId="9" fillId="0" borderId="0" xfId="3" applyFont="1"/>
    <xf numFmtId="4" fontId="12" fillId="0" borderId="1" xfId="3" applyNumberFormat="1" applyFont="1" applyBorder="1"/>
    <xf numFmtId="4" fontId="11" fillId="0" borderId="1" xfId="3" applyNumberFormat="1" applyFont="1" applyBorder="1"/>
    <xf numFmtId="0" fontId="12" fillId="4" borderId="2" xfId="3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21" fillId="0" borderId="0" xfId="3" applyFont="1"/>
    <xf numFmtId="3" fontId="8" fillId="0" borderId="0" xfId="3" applyNumberFormat="1" applyFont="1"/>
    <xf numFmtId="3" fontId="27" fillId="0" borderId="1" xfId="3" applyNumberFormat="1" applyFont="1" applyBorder="1" applyAlignment="1">
      <alignment horizontal="right"/>
    </xf>
    <xf numFmtId="3" fontId="28" fillId="0" borderId="1" xfId="3" applyNumberFormat="1" applyFont="1" applyBorder="1" applyAlignment="1">
      <alignment horizontal="right"/>
    </xf>
    <xf numFmtId="3" fontId="16" fillId="0" borderId="1" xfId="3" applyNumberFormat="1" applyFont="1" applyBorder="1" applyAlignment="1">
      <alignment horizontal="right"/>
    </xf>
    <xf numFmtId="3" fontId="23" fillId="0" borderId="1" xfId="3" applyNumberFormat="1" applyFont="1" applyBorder="1" applyAlignment="1">
      <alignment horizontal="right"/>
    </xf>
    <xf numFmtId="3" fontId="9" fillId="4" borderId="2" xfId="3" applyNumberFormat="1" applyFont="1" applyFill="1" applyBorder="1" applyAlignment="1">
      <alignment horizontal="center" vertical="center" wrapText="1"/>
    </xf>
    <xf numFmtId="4" fontId="11" fillId="11" borderId="1" xfId="3" applyNumberFormat="1" applyFont="1" applyFill="1" applyBorder="1"/>
    <xf numFmtId="4" fontId="12" fillId="0" borderId="5" xfId="3" applyNumberFormat="1" applyFont="1" applyBorder="1"/>
    <xf numFmtId="0" fontId="29" fillId="0" borderId="2" xfId="3" applyFont="1" applyBorder="1" applyAlignment="1">
      <alignment horizontal="left"/>
    </xf>
    <xf numFmtId="4" fontId="12" fillId="12" borderId="1" xfId="3" applyNumberFormat="1" applyFont="1" applyFill="1" applyBorder="1"/>
    <xf numFmtId="4" fontId="11" fillId="13" borderId="1" xfId="3" applyNumberFormat="1" applyFont="1" applyFill="1" applyBorder="1"/>
    <xf numFmtId="4" fontId="12" fillId="0" borderId="0" xfId="3" applyNumberFormat="1" applyFont="1"/>
    <xf numFmtId="0" fontId="18" fillId="5" borderId="1" xfId="3" applyFont="1" applyFill="1" applyBorder="1"/>
    <xf numFmtId="4" fontId="23" fillId="0" borderId="1" xfId="3" applyNumberFormat="1" applyFont="1" applyBorder="1"/>
    <xf numFmtId="0" fontId="33" fillId="0" borderId="0" xfId="3" applyFont="1" applyAlignment="1">
      <alignment horizontal="center"/>
    </xf>
    <xf numFmtId="0" fontId="35" fillId="0" borderId="0" xfId="3" applyFont="1"/>
    <xf numFmtId="3" fontId="3" fillId="4" borderId="10" xfId="1" applyNumberFormat="1" applyFont="1" applyFill="1" applyBorder="1" applyAlignment="1">
      <alignment horizontal="right"/>
    </xf>
    <xf numFmtId="0" fontId="8" fillId="0" borderId="7" xfId="3" applyFont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8" fillId="0" borderId="0" xfId="3" applyFont="1" applyAlignment="1">
      <alignment wrapText="1"/>
    </xf>
    <xf numFmtId="1" fontId="9" fillId="0" borderId="2" xfId="3" applyNumberFormat="1" applyFont="1" applyBorder="1" applyAlignment="1">
      <alignment horizontal="center" vertical="center" wrapText="1"/>
    </xf>
    <xf numFmtId="1" fontId="12" fillId="0" borderId="2" xfId="3" applyNumberFormat="1" applyFont="1" applyBorder="1" applyAlignment="1">
      <alignment horizontal="left"/>
    </xf>
    <xf numFmtId="1" fontId="20" fillId="0" borderId="2" xfId="3" applyNumberFormat="1" applyFont="1" applyBorder="1" applyAlignment="1">
      <alignment horizontal="left"/>
    </xf>
    <xf numFmtId="1" fontId="8" fillId="0" borderId="4" xfId="3" applyNumberFormat="1" applyFont="1" applyBorder="1" applyAlignment="1">
      <alignment horizontal="center" vertical="center" wrapText="1"/>
    </xf>
    <xf numFmtId="1" fontId="26" fillId="0" borderId="0" xfId="3" applyNumberFormat="1" applyFont="1" applyAlignment="1">
      <alignment horizontal="left"/>
    </xf>
    <xf numFmtId="1" fontId="16" fillId="0" borderId="2" xfId="3" applyNumberFormat="1" applyFont="1" applyBorder="1"/>
    <xf numFmtId="1" fontId="12" fillId="0" borderId="2" xfId="3" applyNumberFormat="1" applyFont="1" applyBorder="1"/>
    <xf numFmtId="1" fontId="20" fillId="0" borderId="2" xfId="3" applyNumberFormat="1" applyFont="1" applyBorder="1"/>
    <xf numFmtId="1" fontId="11" fillId="0" borderId="2" xfId="3" applyNumberFormat="1" applyFont="1" applyBorder="1"/>
    <xf numFmtId="1" fontId="8" fillId="0" borderId="0" xfId="3" applyNumberFormat="1" applyFont="1"/>
    <xf numFmtId="1" fontId="18" fillId="0" borderId="0" xfId="3" applyNumberFormat="1" applyFont="1"/>
    <xf numFmtId="1" fontId="11" fillId="7" borderId="8" xfId="3" applyNumberFormat="1" applyFont="1" applyFill="1" applyBorder="1"/>
    <xf numFmtId="1" fontId="41" fillId="0" borderId="3" xfId="0" applyNumberFormat="1" applyFont="1" applyBorder="1" applyAlignment="1">
      <alignment horizontal="left"/>
    </xf>
    <xf numFmtId="0" fontId="8" fillId="0" borderId="0" xfId="4" applyFont="1"/>
    <xf numFmtId="0" fontId="9" fillId="0" borderId="0" xfId="4" applyFont="1"/>
    <xf numFmtId="4" fontId="11" fillId="7" borderId="1" xfId="4" applyNumberFormat="1" applyFont="1" applyFill="1" applyBorder="1"/>
    <xf numFmtId="4" fontId="12" fillId="0" borderId="1" xfId="4" applyNumberFormat="1" applyFont="1" applyBorder="1"/>
    <xf numFmtId="0" fontId="23" fillId="0" borderId="1" xfId="4" applyFont="1" applyBorder="1" applyAlignment="1">
      <alignment horizontal="left" indent="1"/>
    </xf>
    <xf numFmtId="49" fontId="23" fillId="0" borderId="1" xfId="4" applyNumberFormat="1" applyFont="1" applyBorder="1" applyAlignment="1">
      <alignment horizontal="center"/>
    </xf>
    <xf numFmtId="4" fontId="23" fillId="0" borderId="1" xfId="4" applyNumberFormat="1" applyFont="1" applyBorder="1"/>
    <xf numFmtId="0" fontId="30" fillId="0" borderId="1" xfId="4" applyFont="1" applyBorder="1" applyAlignment="1">
      <alignment horizontal="left" indent="1"/>
    </xf>
    <xf numFmtId="0" fontId="12" fillId="0" borderId="1" xfId="4" applyFont="1" applyBorder="1" applyAlignment="1">
      <alignment horizontal="left" indent="1"/>
    </xf>
    <xf numFmtId="49" fontId="12" fillId="0" borderId="1" xfId="4" applyNumberFormat="1" applyFont="1" applyBorder="1" applyAlignment="1">
      <alignment horizontal="center"/>
    </xf>
    <xf numFmtId="0" fontId="9" fillId="4" borderId="2" xfId="4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17" fillId="0" borderId="0" xfId="4" applyFont="1"/>
    <xf numFmtId="0" fontId="18" fillId="0" borderId="0" xfId="4" applyFont="1"/>
    <xf numFmtId="0" fontId="11" fillId="4" borderId="2" xfId="3" applyFont="1" applyFill="1" applyBorder="1" applyAlignment="1">
      <alignment horizontal="center" vertical="center" wrapText="1"/>
    </xf>
    <xf numFmtId="0" fontId="31" fillId="0" borderId="0" xfId="3" applyFont="1"/>
    <xf numFmtId="0" fontId="29" fillId="0" borderId="0" xfId="3" applyFont="1"/>
    <xf numFmtId="0" fontId="8" fillId="0" borderId="0" xfId="3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18" fillId="0" borderId="0" xfId="0" applyFont="1"/>
    <xf numFmtId="0" fontId="17" fillId="0" borderId="0" xfId="0" applyFont="1"/>
    <xf numFmtId="0" fontId="9" fillId="0" borderId="0" xfId="0" applyFont="1"/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left" indent="1"/>
    </xf>
    <xf numFmtId="4" fontId="23" fillId="0" borderId="1" xfId="0" applyNumberFormat="1" applyFont="1" applyBorder="1"/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indent="1"/>
    </xf>
    <xf numFmtId="4" fontId="12" fillId="0" borderId="1" xfId="0" applyNumberFormat="1" applyFont="1" applyBorder="1"/>
    <xf numFmtId="4" fontId="11" fillId="7" borderId="1" xfId="0" applyNumberFormat="1" applyFont="1" applyFill="1" applyBorder="1"/>
    <xf numFmtId="0" fontId="18" fillId="0" borderId="0" xfId="0" applyFont="1" applyAlignment="1">
      <alignment horizontal="left"/>
    </xf>
    <xf numFmtId="49" fontId="17" fillId="7" borderId="1" xfId="0" applyNumberFormat="1" applyFont="1" applyFill="1" applyBorder="1" applyAlignment="1">
      <alignment horizontal="left" indent="1"/>
    </xf>
    <xf numFmtId="0" fontId="17" fillId="7" borderId="1" xfId="0" applyFont="1" applyFill="1" applyBorder="1" applyAlignment="1">
      <alignment horizontal="left" indent="1"/>
    </xf>
    <xf numFmtId="4" fontId="17" fillId="7" borderId="1" xfId="0" applyNumberFormat="1" applyFont="1" applyFill="1" applyBorder="1"/>
    <xf numFmtId="3" fontId="17" fillId="7" borderId="1" xfId="0" applyNumberFormat="1" applyFont="1" applyFill="1" applyBorder="1"/>
    <xf numFmtId="49" fontId="17" fillId="0" borderId="1" xfId="0" applyNumberFormat="1" applyFont="1" applyBorder="1" applyAlignment="1">
      <alignment horizontal="left" indent="1"/>
    </xf>
    <xf numFmtId="0" fontId="17" fillId="0" borderId="1" xfId="0" applyFont="1" applyBorder="1" applyAlignment="1">
      <alignment horizontal="left" indent="1"/>
    </xf>
    <xf numFmtId="4" fontId="17" fillId="0" borderId="1" xfId="0" applyNumberFormat="1" applyFont="1" applyBorder="1"/>
    <xf numFmtId="3" fontId="17" fillId="0" borderId="1" xfId="0" applyNumberFormat="1" applyFont="1" applyBorder="1"/>
    <xf numFmtId="4" fontId="8" fillId="0" borderId="1" xfId="0" applyNumberFormat="1" applyFont="1" applyBorder="1"/>
    <xf numFmtId="0" fontId="17" fillId="0" borderId="1" xfId="0" applyFont="1" applyBorder="1" applyAlignment="1">
      <alignment horizontal="left" wrapText="1" indent="1"/>
    </xf>
    <xf numFmtId="49" fontId="8" fillId="0" borderId="1" xfId="0" applyNumberFormat="1" applyFont="1" applyBorder="1" applyAlignment="1">
      <alignment horizontal="left" indent="1"/>
    </xf>
    <xf numFmtId="0" fontId="8" fillId="0" borderId="1" xfId="0" applyFont="1" applyBorder="1" applyAlignment="1">
      <alignment horizontal="left" indent="1"/>
    </xf>
    <xf numFmtId="3" fontId="8" fillId="0" borderId="1" xfId="0" applyNumberFormat="1" applyFont="1" applyBorder="1"/>
    <xf numFmtId="0" fontId="11" fillId="0" borderId="1" xfId="0" applyFont="1" applyBorder="1" applyAlignment="1">
      <alignment horizontal="left" indent="1"/>
    </xf>
    <xf numFmtId="0" fontId="12" fillId="0" borderId="1" xfId="0" applyFont="1" applyBorder="1" applyAlignment="1">
      <alignment horizontal="left" wrapText="1" indent="1"/>
    </xf>
    <xf numFmtId="0" fontId="8" fillId="0" borderId="1" xfId="0" applyFont="1" applyBorder="1"/>
    <xf numFmtId="0" fontId="3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" fontId="36" fillId="0" borderId="1" xfId="0" applyNumberFormat="1" applyFont="1" applyBorder="1"/>
    <xf numFmtId="3" fontId="3" fillId="4" borderId="10" xfId="0" applyNumberFormat="1" applyFont="1" applyFill="1" applyBorder="1" applyAlignment="1">
      <alignment horizontal="right"/>
    </xf>
    <xf numFmtId="3" fontId="0" fillId="0" borderId="0" xfId="0" applyNumberFormat="1"/>
    <xf numFmtId="0" fontId="7" fillId="0" borderId="0" xfId="6"/>
    <xf numFmtId="0" fontId="17" fillId="0" borderId="1" xfId="6" applyFont="1" applyBorder="1"/>
    <xf numFmtId="4" fontId="14" fillId="0" borderId="1" xfId="6" applyNumberFormat="1" applyFont="1" applyBorder="1"/>
    <xf numFmtId="1" fontId="11" fillId="5" borderId="2" xfId="3" applyNumberFormat="1" applyFont="1" applyFill="1" applyBorder="1" applyAlignment="1">
      <alignment horizontal="left"/>
    </xf>
    <xf numFmtId="1" fontId="11" fillId="10" borderId="2" xfId="3" applyNumberFormat="1" applyFont="1" applyFill="1" applyBorder="1" applyAlignment="1">
      <alignment horizontal="left"/>
    </xf>
    <xf numFmtId="1" fontId="11" fillId="9" borderId="2" xfId="3" applyNumberFormat="1" applyFont="1" applyFill="1" applyBorder="1" applyAlignment="1">
      <alignment horizontal="left"/>
    </xf>
    <xf numFmtId="1" fontId="25" fillId="0" borderId="2" xfId="3" applyNumberFormat="1" applyFont="1" applyBorder="1" applyAlignment="1">
      <alignment horizontal="left"/>
    </xf>
    <xf numFmtId="1" fontId="16" fillId="0" borderId="2" xfId="3" applyNumberFormat="1" applyFont="1" applyBorder="1" applyAlignment="1">
      <alignment horizontal="left"/>
    </xf>
    <xf numFmtId="1" fontId="11" fillId="10" borderId="2" xfId="3" applyNumberFormat="1" applyFont="1" applyFill="1" applyBorder="1"/>
    <xf numFmtId="1" fontId="11" fillId="9" borderId="2" xfId="3" applyNumberFormat="1" applyFont="1" applyFill="1" applyBorder="1"/>
    <xf numFmtId="1" fontId="22" fillId="0" borderId="2" xfId="3" applyNumberFormat="1" applyFont="1" applyBorder="1"/>
    <xf numFmtId="1" fontId="11" fillId="5" borderId="2" xfId="3" applyNumberFormat="1" applyFont="1" applyFill="1" applyBorder="1"/>
    <xf numFmtId="1" fontId="11" fillId="7" borderId="2" xfId="3" applyNumberFormat="1" applyFont="1" applyFill="1" applyBorder="1" applyAlignment="1">
      <alignment horizontal="left"/>
    </xf>
    <xf numFmtId="1" fontId="11" fillId="9" borderId="2" xfId="3" applyNumberFormat="1" applyFont="1" applyFill="1" applyBorder="1" applyAlignment="1">
      <alignment horizontal="left" vertical="center"/>
    </xf>
    <xf numFmtId="1" fontId="11" fillId="7" borderId="2" xfId="3" applyNumberFormat="1" applyFont="1" applyFill="1" applyBorder="1"/>
    <xf numFmtId="3" fontId="9" fillId="0" borderId="1" xfId="3" applyNumberFormat="1" applyFont="1" applyBorder="1" applyAlignment="1">
      <alignment horizontal="center" vertical="center" wrapText="1"/>
    </xf>
    <xf numFmtId="3" fontId="11" fillId="5" borderId="1" xfId="3" applyNumberFormat="1" applyFont="1" applyFill="1" applyBorder="1"/>
    <xf numFmtId="3" fontId="11" fillId="10" borderId="1" xfId="3" applyNumberFormat="1" applyFont="1" applyFill="1" applyBorder="1"/>
    <xf numFmtId="3" fontId="11" fillId="0" borderId="1" xfId="3" applyNumberFormat="1" applyFont="1" applyBorder="1"/>
    <xf numFmtId="3" fontId="9" fillId="0" borderId="1" xfId="3" applyNumberFormat="1" applyFont="1" applyBorder="1"/>
    <xf numFmtId="3" fontId="11" fillId="9" borderId="1" xfId="3" applyNumberFormat="1" applyFont="1" applyFill="1" applyBorder="1"/>
    <xf numFmtId="3" fontId="12" fillId="0" borderId="1" xfId="3" applyNumberFormat="1" applyFont="1" applyBorder="1"/>
    <xf numFmtId="3" fontId="16" fillId="0" borderId="1" xfId="3" applyNumberFormat="1" applyFont="1" applyBorder="1"/>
    <xf numFmtId="3" fontId="10" fillId="0" borderId="1" xfId="3" applyNumberFormat="1" applyFont="1" applyBorder="1"/>
    <xf numFmtId="3" fontId="20" fillId="0" borderId="1" xfId="3" applyNumberFormat="1" applyFont="1" applyBorder="1"/>
    <xf numFmtId="3" fontId="10" fillId="9" borderId="1" xfId="3" applyNumberFormat="1" applyFont="1" applyFill="1" applyBorder="1"/>
    <xf numFmtId="3" fontId="8" fillId="0" borderId="3" xfId="3" applyNumberFormat="1" applyFont="1" applyBorder="1" applyAlignment="1">
      <alignment horizontal="center" vertical="center" wrapText="1"/>
    </xf>
    <xf numFmtId="3" fontId="12" fillId="4" borderId="2" xfId="3" applyNumberFormat="1" applyFont="1" applyFill="1" applyBorder="1" applyAlignment="1">
      <alignment horizontal="center" vertical="center" wrapText="1"/>
    </xf>
    <xf numFmtId="3" fontId="26" fillId="0" borderId="0" xfId="3" applyNumberFormat="1" applyFont="1"/>
    <xf numFmtId="3" fontId="19" fillId="0" borderId="1" xfId="3" applyNumberFormat="1" applyFont="1" applyBorder="1"/>
    <xf numFmtId="3" fontId="22" fillId="0" borderId="1" xfId="3" applyNumberFormat="1" applyFont="1" applyBorder="1"/>
    <xf numFmtId="3" fontId="24" fillId="0" borderId="1" xfId="3" applyNumberFormat="1" applyFont="1" applyBorder="1"/>
    <xf numFmtId="3" fontId="10" fillId="10" borderId="1" xfId="3" applyNumberFormat="1" applyFont="1" applyFill="1" applyBorder="1"/>
    <xf numFmtId="3" fontId="22" fillId="0" borderId="8" xfId="3" applyNumberFormat="1" applyFont="1" applyBorder="1" applyAlignment="1">
      <alignment horizontal="left"/>
    </xf>
    <xf numFmtId="3" fontId="23" fillId="9" borderId="1" xfId="3" applyNumberFormat="1" applyFont="1" applyFill="1" applyBorder="1"/>
    <xf numFmtId="3" fontId="11" fillId="4" borderId="1" xfId="3" applyNumberFormat="1" applyFont="1" applyFill="1" applyBorder="1"/>
    <xf numFmtId="3" fontId="11" fillId="5" borderId="2" xfId="3" applyNumberFormat="1" applyFont="1" applyFill="1" applyBorder="1"/>
    <xf numFmtId="3" fontId="11" fillId="0" borderId="1" xfId="3" applyNumberFormat="1" applyFont="1" applyBorder="1" applyAlignment="1">
      <alignment wrapText="1"/>
    </xf>
    <xf numFmtId="3" fontId="17" fillId="0" borderId="0" xfId="3" applyNumberFormat="1" applyFont="1"/>
    <xf numFmtId="3" fontId="8" fillId="0" borderId="0" xfId="3" applyNumberFormat="1" applyFont="1" applyAlignment="1">
      <alignment horizontal="center"/>
    </xf>
    <xf numFmtId="3" fontId="11" fillId="10" borderId="1" xfId="3" applyNumberFormat="1" applyFont="1" applyFill="1" applyBorder="1" applyAlignment="1">
      <alignment horizontal="left"/>
    </xf>
    <xf numFmtId="3" fontId="11" fillId="7" borderId="1" xfId="3" applyNumberFormat="1" applyFont="1" applyFill="1" applyBorder="1"/>
    <xf numFmtId="3" fontId="15" fillId="7" borderId="1" xfId="3" applyNumberFormat="1" applyFont="1" applyFill="1" applyBorder="1"/>
    <xf numFmtId="3" fontId="14" fillId="10" borderId="1" xfId="3" applyNumberFormat="1" applyFont="1" applyFill="1" applyBorder="1"/>
    <xf numFmtId="3" fontId="14" fillId="9" borderId="1" xfId="3" applyNumberFormat="1" applyFont="1" applyFill="1" applyBorder="1" applyAlignment="1">
      <alignment wrapText="1"/>
    </xf>
    <xf numFmtId="3" fontId="12" fillId="0" borderId="1" xfId="3" applyNumberFormat="1" applyFont="1" applyBorder="1" applyAlignment="1">
      <alignment wrapText="1"/>
    </xf>
    <xf numFmtId="3" fontId="13" fillId="9" borderId="1" xfId="3" applyNumberFormat="1" applyFont="1" applyFill="1" applyBorder="1"/>
    <xf numFmtId="3" fontId="11" fillId="7" borderId="10" xfId="3" applyNumberFormat="1" applyFont="1" applyFill="1" applyBorder="1"/>
    <xf numFmtId="3" fontId="2" fillId="2" borderId="5" xfId="1" quotePrefix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3" fillId="2" borderId="1" xfId="1" quotePrefix="1" applyNumberFormat="1" applyFont="1" applyFill="1" applyBorder="1" applyAlignment="1">
      <alignment horizontal="center" vertical="center" wrapText="1"/>
    </xf>
    <xf numFmtId="3" fontId="2" fillId="3" borderId="2" xfId="1" applyNumberFormat="1" applyFont="1" applyFill="1" applyBorder="1" applyAlignment="1">
      <alignment horizontal="left" vertical="center" wrapText="1"/>
    </xf>
    <xf numFmtId="3" fontId="2" fillId="3" borderId="4" xfId="1" applyNumberFormat="1" applyFont="1" applyFill="1" applyBorder="1" applyAlignment="1">
      <alignment horizontal="left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/>
    </xf>
    <xf numFmtId="3" fontId="4" fillId="4" borderId="4" xfId="1" applyNumberFormat="1" applyFont="1" applyFill="1" applyBorder="1" applyAlignment="1">
      <alignment horizontal="left" vertical="center" wrapText="1"/>
    </xf>
    <xf numFmtId="3" fontId="3" fillId="0" borderId="3" xfId="1" applyNumberFormat="1" applyFont="1" applyBorder="1" applyAlignment="1">
      <alignment horizontal="right"/>
    </xf>
    <xf numFmtId="3" fontId="2" fillId="5" borderId="2" xfId="1" applyNumberFormat="1" applyFont="1" applyFill="1" applyBorder="1" applyAlignment="1">
      <alignment horizontal="left" vertical="center" wrapText="1"/>
    </xf>
    <xf numFmtId="3" fontId="2" fillId="5" borderId="3" xfId="1" applyNumberFormat="1" applyFont="1" applyFill="1" applyBorder="1" applyAlignment="1">
      <alignment horizontal="left" vertical="center" wrapText="1"/>
    </xf>
    <xf numFmtId="3" fontId="2" fillId="5" borderId="3" xfId="1" applyNumberFormat="1" applyFont="1" applyFill="1" applyBorder="1" applyAlignment="1">
      <alignment horizontal="right" vertical="center" wrapText="1"/>
    </xf>
    <xf numFmtId="3" fontId="2" fillId="6" borderId="2" xfId="1" applyNumberFormat="1" applyFont="1" applyFill="1" applyBorder="1" applyAlignment="1">
      <alignment horizontal="left" vertical="center" wrapText="1"/>
    </xf>
    <xf numFmtId="3" fontId="2" fillId="6" borderId="3" xfId="1" applyNumberFormat="1" applyFont="1" applyFill="1" applyBorder="1" applyAlignment="1">
      <alignment horizontal="left" vertical="center" wrapText="1"/>
    </xf>
    <xf numFmtId="3" fontId="2" fillId="6" borderId="3" xfId="1" applyNumberFormat="1" applyFont="1" applyFill="1" applyBorder="1" applyAlignment="1">
      <alignment horizontal="right" vertical="center" wrapText="1"/>
    </xf>
    <xf numFmtId="3" fontId="2" fillId="7" borderId="2" xfId="1" applyNumberFormat="1" applyFont="1" applyFill="1" applyBorder="1" applyAlignment="1">
      <alignment horizontal="left" vertical="center" wrapText="1"/>
    </xf>
    <xf numFmtId="3" fontId="2" fillId="7" borderId="3" xfId="1" applyNumberFormat="1" applyFont="1" applyFill="1" applyBorder="1" applyAlignment="1">
      <alignment horizontal="left" vertical="center" wrapText="1"/>
    </xf>
    <xf numFmtId="3" fontId="2" fillId="7" borderId="3" xfId="1" applyNumberFormat="1" applyFont="1" applyFill="1" applyBorder="1" applyAlignment="1">
      <alignment horizontal="right" vertical="center" wrapText="1"/>
    </xf>
    <xf numFmtId="3" fontId="2" fillId="8" borderId="2" xfId="1" applyNumberFormat="1" applyFont="1" applyFill="1" applyBorder="1" applyAlignment="1">
      <alignment horizontal="left" vertical="center" wrapText="1"/>
    </xf>
    <xf numFmtId="3" fontId="3" fillId="8" borderId="3" xfId="1" applyNumberFormat="1" applyFont="1" applyFill="1" applyBorder="1" applyAlignment="1">
      <alignment horizontal="right" vertical="center" wrapText="1"/>
    </xf>
    <xf numFmtId="3" fontId="3" fillId="4" borderId="2" xfId="1" applyNumberFormat="1" applyFont="1" applyFill="1" applyBorder="1" applyAlignment="1">
      <alignment horizontal="left" vertical="center" wrapText="1"/>
    </xf>
    <xf numFmtId="3" fontId="3" fillId="4" borderId="4" xfId="1" applyNumberFormat="1" applyFont="1" applyFill="1" applyBorder="1" applyAlignment="1">
      <alignment horizontal="left" vertical="center" wrapText="1"/>
    </xf>
    <xf numFmtId="3" fontId="2" fillId="8" borderId="4" xfId="1" applyNumberFormat="1" applyFont="1" applyFill="1" applyBorder="1" applyAlignment="1">
      <alignment horizontal="left" vertical="center" wrapText="1"/>
    </xf>
    <xf numFmtId="3" fontId="2" fillId="8" borderId="3" xfId="1" applyNumberFormat="1" applyFont="1" applyFill="1" applyBorder="1" applyAlignment="1">
      <alignment horizontal="right" vertical="center" wrapText="1"/>
    </xf>
    <xf numFmtId="3" fontId="3" fillId="6" borderId="3" xfId="1" applyNumberFormat="1" applyFont="1" applyFill="1" applyBorder="1" applyAlignment="1">
      <alignment horizontal="right" vertical="center" wrapText="1"/>
    </xf>
    <xf numFmtId="3" fontId="3" fillId="7" borderId="3" xfId="1" applyNumberFormat="1" applyFont="1" applyFill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lef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2" fillId="7" borderId="4" xfId="1" applyNumberFormat="1" applyFont="1" applyFill="1" applyBorder="1" applyAlignment="1">
      <alignment horizontal="left" vertical="center" wrapText="1"/>
    </xf>
    <xf numFmtId="3" fontId="3" fillId="4" borderId="3" xfId="1" applyNumberFormat="1" applyFont="1" applyFill="1" applyBorder="1" applyAlignment="1">
      <alignment horizontal="left" vertical="center" wrapText="1"/>
    </xf>
    <xf numFmtId="3" fontId="3" fillId="7" borderId="3" xfId="1" applyNumberFormat="1" applyFont="1" applyFill="1" applyBorder="1" applyAlignment="1">
      <alignment horizontal="left" vertical="center" wrapText="1"/>
    </xf>
    <xf numFmtId="3" fontId="2" fillId="8" borderId="3" xfId="1" applyNumberFormat="1" applyFont="1" applyFill="1" applyBorder="1" applyAlignment="1">
      <alignment horizontal="left" vertical="center" wrapText="1"/>
    </xf>
    <xf numFmtId="3" fontId="3" fillId="8" borderId="3" xfId="1" applyNumberFormat="1" applyFont="1" applyFill="1" applyBorder="1" applyAlignment="1">
      <alignment horizontal="left" vertical="center" wrapText="1"/>
    </xf>
    <xf numFmtId="3" fontId="3" fillId="7" borderId="1" xfId="1" applyNumberFormat="1" applyFont="1" applyFill="1" applyBorder="1" applyAlignment="1">
      <alignment horizontal="right" vertical="center" wrapText="1"/>
    </xf>
    <xf numFmtId="3" fontId="3" fillId="6" borderId="3" xfId="1" applyNumberFormat="1" applyFont="1" applyFill="1" applyBorder="1" applyAlignment="1">
      <alignment horizontal="left" vertical="center" wrapText="1"/>
    </xf>
    <xf numFmtId="3" fontId="3" fillId="5" borderId="3" xfId="1" applyNumberFormat="1" applyFont="1" applyFill="1" applyBorder="1" applyAlignment="1">
      <alignment horizontal="left" vertical="center" wrapText="1"/>
    </xf>
    <xf numFmtId="3" fontId="3" fillId="5" borderId="3" xfId="1" applyNumberFormat="1" applyFont="1" applyFill="1" applyBorder="1" applyAlignment="1">
      <alignment horizontal="right" vertical="center" wrapText="1"/>
    </xf>
    <xf numFmtId="3" fontId="3" fillId="4" borderId="10" xfId="1" applyNumberFormat="1" applyFont="1" applyFill="1" applyBorder="1" applyAlignment="1">
      <alignment horizontal="left" vertical="center" wrapText="1"/>
    </xf>
    <xf numFmtId="49" fontId="36" fillId="0" borderId="0" xfId="3" applyNumberFormat="1" applyFont="1"/>
    <xf numFmtId="49" fontId="8" fillId="0" borderId="0" xfId="3" applyNumberFormat="1" applyFont="1"/>
    <xf numFmtId="49" fontId="8" fillId="0" borderId="0" xfId="3" applyNumberFormat="1" applyFont="1" applyAlignment="1">
      <alignment horizontal="center"/>
    </xf>
    <xf numFmtId="49" fontId="17" fillId="5" borderId="2" xfId="3" applyNumberFormat="1" applyFont="1" applyFill="1" applyBorder="1" applyAlignment="1">
      <alignment vertical="center"/>
    </xf>
    <xf numFmtId="49" fontId="8" fillId="0" borderId="4" xfId="3" applyNumberFormat="1" applyFont="1" applyBorder="1" applyAlignment="1">
      <alignment horizontal="left"/>
    </xf>
    <xf numFmtId="49" fontId="8" fillId="0" borderId="0" xfId="3" applyNumberFormat="1" applyFont="1" applyAlignment="1">
      <alignment horizontal="left"/>
    </xf>
    <xf numFmtId="49" fontId="29" fillId="0" borderId="0" xfId="6" applyNumberFormat="1" applyFont="1"/>
    <xf numFmtId="49" fontId="30" fillId="0" borderId="1" xfId="6" applyNumberFormat="1" applyFont="1" applyBorder="1"/>
    <xf numFmtId="49" fontId="12" fillId="0" borderId="6" xfId="3" applyNumberFormat="1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3" fontId="11" fillId="14" borderId="1" xfId="3" applyNumberFormat="1" applyFont="1" applyFill="1" applyBorder="1"/>
    <xf numFmtId="3" fontId="28" fillId="14" borderId="1" xfId="3" applyNumberFormat="1" applyFont="1" applyFill="1" applyBorder="1" applyAlignment="1">
      <alignment horizontal="right"/>
    </xf>
    <xf numFmtId="3" fontId="10" fillId="14" borderId="1" xfId="3" applyNumberFormat="1" applyFont="1" applyFill="1" applyBorder="1"/>
    <xf numFmtId="3" fontId="11" fillId="5" borderId="3" xfId="3" applyNumberFormat="1" applyFont="1" applyFill="1" applyBorder="1"/>
    <xf numFmtId="1" fontId="11" fillId="5" borderId="4" xfId="3" applyNumberFormat="1" applyFont="1" applyFill="1" applyBorder="1" applyAlignment="1">
      <alignment horizontal="left"/>
    </xf>
    <xf numFmtId="3" fontId="12" fillId="4" borderId="9" xfId="3" applyNumberFormat="1" applyFont="1" applyFill="1" applyBorder="1" applyAlignment="1">
      <alignment horizontal="center" vertical="center" wrapText="1"/>
    </xf>
    <xf numFmtId="0" fontId="43" fillId="0" borderId="0" xfId="3" applyFont="1" applyAlignment="1">
      <alignment horizontal="center"/>
    </xf>
    <xf numFmtId="0" fontId="7" fillId="0" borderId="0" xfId="3"/>
    <xf numFmtId="0" fontId="17" fillId="0" borderId="0" xfId="6" applyFont="1" applyAlignment="1">
      <alignment horizontal="left" wrapText="1"/>
    </xf>
    <xf numFmtId="4" fontId="14" fillId="0" borderId="0" xfId="6" applyNumberFormat="1" applyFont="1"/>
    <xf numFmtId="0" fontId="44" fillId="0" borderId="0" xfId="3" applyFont="1"/>
    <xf numFmtId="0" fontId="45" fillId="0" borderId="0" xfId="3" applyFont="1"/>
    <xf numFmtId="0" fontId="46" fillId="0" borderId="0" xfId="0" applyFont="1"/>
    <xf numFmtId="0" fontId="47" fillId="0" borderId="0" xfId="3" applyFont="1"/>
    <xf numFmtId="0" fontId="47" fillId="0" borderId="0" xfId="3" applyFont="1" applyAlignment="1">
      <alignment horizontal="center"/>
    </xf>
    <xf numFmtId="0" fontId="45" fillId="0" borderId="11" xfId="3" applyFont="1" applyBorder="1"/>
    <xf numFmtId="0" fontId="11" fillId="4" borderId="1" xfId="3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49" fontId="11" fillId="0" borderId="4" xfId="3" applyNumberFormat="1" applyFont="1" applyBorder="1" applyAlignment="1">
      <alignment horizontal="left" vertical="center" wrapText="1"/>
    </xf>
    <xf numFmtId="1" fontId="11" fillId="14" borderId="2" xfId="3" applyNumberFormat="1" applyFont="1" applyFill="1" applyBorder="1" applyAlignment="1">
      <alignment horizontal="left"/>
    </xf>
    <xf numFmtId="1" fontId="11" fillId="0" borderId="2" xfId="3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1" fillId="0" borderId="0" xfId="3" applyFont="1" applyAlignment="1">
      <alignment wrapText="1"/>
    </xf>
    <xf numFmtId="0" fontId="17" fillId="0" borderId="0" xfId="6" applyFont="1" applyAlignment="1">
      <alignment horizontal="left" wrapText="1"/>
    </xf>
    <xf numFmtId="0" fontId="10" fillId="0" borderId="3" xfId="6" applyFont="1" applyBorder="1" applyAlignment="1">
      <alignment horizontal="left" wrapText="1"/>
    </xf>
    <xf numFmtId="0" fontId="10" fillId="0" borderId="2" xfId="6" applyFont="1" applyBorder="1" applyAlignment="1">
      <alignment horizontal="left" wrapText="1"/>
    </xf>
    <xf numFmtId="0" fontId="17" fillId="0" borderId="3" xfId="6" applyFont="1" applyBorder="1" applyAlignment="1">
      <alignment horizontal="left" wrapText="1"/>
    </xf>
    <xf numFmtId="0" fontId="17" fillId="0" borderId="2" xfId="6" applyFont="1" applyBorder="1" applyAlignment="1">
      <alignment horizontal="left" wrapText="1"/>
    </xf>
    <xf numFmtId="0" fontId="17" fillId="0" borderId="3" xfId="3" applyFont="1" applyBorder="1" applyAlignment="1">
      <alignment horizontal="left"/>
    </xf>
    <xf numFmtId="0" fontId="17" fillId="0" borderId="2" xfId="3" applyFont="1" applyBorder="1" applyAlignment="1">
      <alignment horizontal="left"/>
    </xf>
    <xf numFmtId="0" fontId="8" fillId="0" borderId="3" xfId="3" applyFont="1" applyBorder="1" applyAlignment="1">
      <alignment horizontal="left"/>
    </xf>
    <xf numFmtId="0" fontId="8" fillId="0" borderId="2" xfId="3" applyFont="1" applyBorder="1" applyAlignment="1">
      <alignment horizontal="left"/>
    </xf>
    <xf numFmtId="0" fontId="17" fillId="5" borderId="0" xfId="3" applyFont="1" applyFill="1" applyAlignment="1">
      <alignment horizontal="center"/>
    </xf>
    <xf numFmtId="0" fontId="8" fillId="0" borderId="3" xfId="3" applyFont="1" applyBorder="1" applyAlignment="1">
      <alignment horizontal="left" indent="2"/>
    </xf>
    <xf numFmtId="0" fontId="8" fillId="0" borderId="2" xfId="3" applyFont="1" applyBorder="1" applyAlignment="1">
      <alignment horizontal="left" indent="2"/>
    </xf>
    <xf numFmtId="0" fontId="17" fillId="0" borderId="3" xfId="3" applyFont="1" applyBorder="1" applyAlignment="1">
      <alignment horizontal="left" indent="2"/>
    </xf>
    <xf numFmtId="0" fontId="17" fillId="0" borderId="2" xfId="3" applyFont="1" applyBorder="1" applyAlignment="1">
      <alignment horizontal="left" indent="2"/>
    </xf>
    <xf numFmtId="0" fontId="17" fillId="13" borderId="3" xfId="3" applyFont="1" applyFill="1" applyBorder="1" applyAlignment="1">
      <alignment horizontal="left"/>
    </xf>
    <xf numFmtId="0" fontId="17" fillId="13" borderId="2" xfId="3" applyFont="1" applyFill="1" applyBorder="1" applyAlignment="1">
      <alignment horizontal="left"/>
    </xf>
    <xf numFmtId="0" fontId="29" fillId="0" borderId="3" xfId="3" applyFont="1" applyBorder="1" applyAlignment="1">
      <alignment horizontal="left" indent="2"/>
    </xf>
    <xf numFmtId="0" fontId="29" fillId="0" borderId="2" xfId="3" applyFont="1" applyBorder="1" applyAlignment="1">
      <alignment horizontal="left" indent="2"/>
    </xf>
    <xf numFmtId="0" fontId="8" fillId="12" borderId="3" xfId="3" applyFont="1" applyFill="1" applyBorder="1" applyAlignment="1">
      <alignment horizontal="left"/>
    </xf>
    <xf numFmtId="0" fontId="8" fillId="12" borderId="2" xfId="3" applyFont="1" applyFill="1" applyBorder="1" applyAlignment="1">
      <alignment horizontal="left"/>
    </xf>
    <xf numFmtId="0" fontId="17" fillId="5" borderId="3" xfId="3" applyFont="1" applyFill="1" applyBorder="1" applyAlignment="1">
      <alignment horizontal="left" indent="2"/>
    </xf>
    <xf numFmtId="0" fontId="17" fillId="5" borderId="4" xfId="3" applyFont="1" applyFill="1" applyBorder="1" applyAlignment="1">
      <alignment horizontal="left" indent="2"/>
    </xf>
    <xf numFmtId="0" fontId="8" fillId="0" borderId="7" xfId="3" applyFont="1" applyBorder="1" applyAlignment="1">
      <alignment horizontal="left" indent="2"/>
    </xf>
    <xf numFmtId="0" fontId="8" fillId="0" borderId="9" xfId="3" applyFont="1" applyBorder="1" applyAlignment="1">
      <alignment horizontal="left" indent="2"/>
    </xf>
    <xf numFmtId="0" fontId="18" fillId="5" borderId="3" xfId="3" applyFont="1" applyFill="1" applyBorder="1" applyAlignment="1">
      <alignment horizontal="left" vertical="center"/>
    </xf>
    <xf numFmtId="0" fontId="18" fillId="5" borderId="2" xfId="3" applyFont="1" applyFill="1" applyBorder="1" applyAlignment="1">
      <alignment horizontal="left" vertical="center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7" fillId="5" borderId="3" xfId="3" applyFont="1" applyFill="1" applyBorder="1" applyAlignment="1">
      <alignment horizontal="center"/>
    </xf>
    <xf numFmtId="0" fontId="17" fillId="5" borderId="4" xfId="3" applyFont="1" applyFill="1" applyBorder="1" applyAlignment="1">
      <alignment horizontal="center"/>
    </xf>
    <xf numFmtId="0" fontId="31" fillId="0" borderId="0" xfId="3" applyFont="1" applyAlignment="1">
      <alignment horizontal="center"/>
    </xf>
    <xf numFmtId="0" fontId="34" fillId="0" borderId="0" xfId="3" applyFont="1" applyAlignment="1">
      <alignment horizontal="center"/>
    </xf>
    <xf numFmtId="0" fontId="33" fillId="0" borderId="0" xfId="3" applyFont="1" applyAlignment="1">
      <alignment horizontal="center"/>
    </xf>
    <xf numFmtId="0" fontId="29" fillId="0" borderId="0" xfId="3" applyFont="1" applyAlignment="1">
      <alignment horizontal="left"/>
    </xf>
    <xf numFmtId="0" fontId="11" fillId="7" borderId="3" xfId="4" applyFont="1" applyFill="1" applyBorder="1" applyAlignment="1">
      <alignment horizontal="left" indent="2"/>
    </xf>
    <xf numFmtId="0" fontId="11" fillId="7" borderId="2" xfId="4" applyFont="1" applyFill="1" applyBorder="1" applyAlignment="1">
      <alignment horizontal="left" indent="2"/>
    </xf>
    <xf numFmtId="0" fontId="11" fillId="7" borderId="3" xfId="0" applyFont="1" applyFill="1" applyBorder="1" applyAlignment="1">
      <alignment horizontal="left" indent="2"/>
    </xf>
    <xf numFmtId="0" fontId="11" fillId="7" borderId="2" xfId="0" applyFont="1" applyFill="1" applyBorder="1" applyAlignment="1">
      <alignment horizontal="left" indent="2"/>
    </xf>
    <xf numFmtId="0" fontId="18" fillId="7" borderId="3" xfId="0" applyFont="1" applyFill="1" applyBorder="1" applyAlignment="1">
      <alignment horizontal="left" indent="1"/>
    </xf>
    <xf numFmtId="0" fontId="18" fillId="7" borderId="2" xfId="0" applyFont="1" applyFill="1" applyBorder="1" applyAlignment="1">
      <alignment horizontal="left" indent="1"/>
    </xf>
    <xf numFmtId="49" fontId="36" fillId="0" borderId="3" xfId="0" applyNumberFormat="1" applyFont="1" applyBorder="1" applyAlignment="1">
      <alignment horizontal="left" indent="1"/>
    </xf>
    <xf numFmtId="49" fontId="36" fillId="0" borderId="2" xfId="0" applyNumberFormat="1" applyFont="1" applyBorder="1" applyAlignment="1">
      <alignment horizontal="left" indent="1"/>
    </xf>
    <xf numFmtId="49" fontId="12" fillId="0" borderId="3" xfId="0" applyNumberFormat="1" applyFont="1" applyBorder="1" applyAlignment="1">
      <alignment horizontal="left" indent="1"/>
    </xf>
    <xf numFmtId="49" fontId="12" fillId="0" borderId="2" xfId="0" applyNumberFormat="1" applyFont="1" applyBorder="1" applyAlignment="1">
      <alignment horizontal="left" indent="1"/>
    </xf>
    <xf numFmtId="0" fontId="32" fillId="0" borderId="0" xfId="3" applyFont="1" applyAlignment="1">
      <alignment horizontal="left" wrapText="1"/>
    </xf>
    <xf numFmtId="0" fontId="44" fillId="0" borderId="0" xfId="3" applyFont="1" applyAlignment="1">
      <alignment horizontal="center"/>
    </xf>
    <xf numFmtId="0" fontId="45" fillId="0" borderId="0" xfId="3" applyFont="1" applyAlignment="1">
      <alignment horizontal="left" wrapText="1"/>
    </xf>
    <xf numFmtId="0" fontId="48" fillId="0" borderId="0" xfId="3" applyFont="1" applyAlignment="1">
      <alignment horizontal="center"/>
    </xf>
    <xf numFmtId="0" fontId="45" fillId="0" borderId="0" xfId="3" applyFont="1" applyAlignment="1">
      <alignment horizontal="left"/>
    </xf>
    <xf numFmtId="0" fontId="47" fillId="0" borderId="0" xfId="3" applyFont="1" applyAlignment="1">
      <alignment horizontal="center"/>
    </xf>
    <xf numFmtId="0" fontId="45" fillId="0" borderId="0" xfId="3" applyFont="1" applyAlignment="1">
      <alignment horizontal="center" wrapText="1"/>
    </xf>
    <xf numFmtId="0" fontId="45" fillId="0" borderId="0" xfId="3" applyFont="1" applyAlignment="1">
      <alignment horizontal="center"/>
    </xf>
  </cellXfs>
  <cellStyles count="7">
    <cellStyle name="Normal" xfId="0" builtinId="0"/>
    <cellStyle name="Normal 2" xfId="3" xr:uid="{CD80E49A-EE3E-4368-9FF4-8F5D4E5CCC3D}"/>
    <cellStyle name="Normal 3" xfId="4" xr:uid="{96B21345-3ABA-4228-A996-42E2D09BD364}"/>
    <cellStyle name="Normal 3 2" xfId="6" xr:uid="{40166783-29E9-49EF-9E20-FD8BA4B47EEB}"/>
    <cellStyle name="Normal 4" xfId="2" xr:uid="{52AC742A-4227-4420-A51F-E2310A7E777F}"/>
    <cellStyle name="Normalno 2" xfId="5" xr:uid="{AA6DB4FA-4A68-43F9-88D7-35E53109AA5A}"/>
    <cellStyle name="Normalno 2 2" xfId="1" xr:uid="{83804BF8-5F2A-45D6-9E00-5C6CE0ED2151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top style="thin">
          <color indexed="64"/>
        </top>
        <bottom style="thin">
          <color indexed="64"/>
        </bottom>
      </border>
    </dxf>
    <dxf>
      <numFmt numFmtId="3" formatCode="#,##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3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</dxf>
    <dxf>
      <numFmt numFmtId="4" formatCode="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" formatCode="0"/>
    </dxf>
    <dxf>
      <border outline="0">
        <top style="thin">
          <color indexed="64"/>
        </top>
        <bottom style="thin">
          <color indexed="64"/>
        </bottom>
      </border>
    </dxf>
    <dxf>
      <numFmt numFmtId="3" formatCode="#,##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FB90A6-ADA1-4B59-87A8-0F1ACFBB279F}" name="Table243" displayName="Table243" ref="A58:G342" totalsRowShown="0" headerRowDxfId="31" dataDxfId="29" headerRowBorderDxfId="30" tableBorderDxfId="28" headerRowCellStyle="Normal 2">
  <autoFilter ref="A58:G342" xr:uid="{43B6CF16-A707-44F3-930F-A7A839176EF6}"/>
  <tableColumns count="7">
    <tableColumn id="1" xr3:uid="{A71AE593-C1ED-4817-B22C-EEDACB749DAE}" name="Račun" dataDxfId="27"/>
    <tableColumn id="2" xr3:uid="{8C31A7E3-CE80-4315-8D45-EA80A95EC0F5}" name="O P I S" dataDxfId="26"/>
    <tableColumn id="6" xr3:uid="{A8678903-EB46-4F9E-8287-1F7712A379CC}" name="Izvršeno 2024.god." dataDxfId="25"/>
    <tableColumn id="7" xr3:uid="{4C1D0BCB-30F3-4C4F-BDCB-F944F61ECCE9}" name="PRORAČUN 2025." dataDxfId="24"/>
    <tableColumn id="8" xr3:uid="{4E06EEAD-4529-46D1-862C-8E60B69D57B7}" name="PLAN 2025." dataDxfId="23"/>
    <tableColumn id="3" xr3:uid="{AE2B21DC-7664-47FE-BEE9-9EDE5559E816}" name="POVEĆANJE/ SMANJENJE" dataDxfId="22">
      <calculatedColumnFormula>G59-E59</calculatedColumnFormula>
    </tableColumn>
    <tableColumn id="9" xr3:uid="{05CC243B-C16C-468A-AA52-50BE73F266F9}" name="NOVI PLAN" dataDxfId="2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121753-6978-4351-811C-FC7F61BE8F84}" name="Table1" displayName="Table1" ref="A5:H368" totalsRowCount="1" headerRowDxfId="20" dataDxfId="18" totalsRowDxfId="16" headerRowBorderDxfId="19" tableBorderDxfId="17" headerRowCellStyle="Normalno 2 2">
  <autoFilter ref="A5:H367" xr:uid="{BF121753-6978-4351-811C-FC7F61BE8F84}"/>
  <tableColumns count="8">
    <tableColumn id="1" xr3:uid="{A4C4FA92-891F-47C5-8A48-A96C9D859ACB}" name="ŠIFRA" dataDxfId="15" totalsRowDxfId="14"/>
    <tableColumn id="2" xr3:uid="{8A08A99D-4DD6-4633-8D34-CF5C1E75DD97}" name="NAZIV" dataDxfId="13" totalsRowDxfId="12"/>
    <tableColumn id="5" xr3:uid="{EAA7570C-EAEF-4A16-8C77-BBE75E7A79D6}" name="PLAN _x000a_2025." dataDxfId="11" totalsRowDxfId="10" dataCellStyle="Normalno 2 2"/>
    <tableColumn id="3" xr3:uid="{789EDCBE-7366-497B-9CF6-F7C1EADC70E6}" name="POVEĆANJE/ SMANJENJE" dataDxfId="9" totalsRowDxfId="8" dataCellStyle="Normalno 2 2">
      <calculatedColumnFormula>Table1[[#This Row],[NOVI PLAN  2025.]]-Table1[[#This Row],[PLAN 
2025.]]</calculatedColumnFormula>
    </tableColumn>
    <tableColumn id="6" xr3:uid="{B797B4C3-17BF-4DF3-8953-ED8D0E8E308A}" name="NOVI PLAN  2025." dataDxfId="7" totalsRowDxfId="6" dataCellStyle="Normalno 2 2"/>
    <tableColumn id="7" xr3:uid="{5C4FA8D5-CFC9-46ED-B830-26FFE945158D}" name="IZVRŠENJE _x000a_06/2025" dataDxfId="5" totalsRowDxfId="4" dataCellStyle="Normalno 2 2"/>
    <tableColumn id="9" xr3:uid="{517C9369-87C4-4A89-BD29-0EEAE4BD5E87}" name="PROJEKCIJA _x000a_(t+1)" dataDxfId="3" totalsRowDxfId="2" dataCellStyle="Normalno 2 2"/>
    <tableColumn id="10" xr3:uid="{EFDBF6B0-51CB-47DD-AF7B-1E9F89D93FC9}" name="PROJEKCIJA _x000a_(t+2)" dataDxfId="1" totalsRowDxfId="0" dataCellStyle="Normalno 2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E4D99-D9B7-4D5E-8FE1-D5BFB5DDE748}">
  <sheetPr>
    <pageSetUpPr fitToPage="1"/>
  </sheetPr>
  <dimension ref="A1:H343"/>
  <sheetViews>
    <sheetView workbookViewId="0">
      <selection activeCell="C1" sqref="C1:G1"/>
    </sheetView>
  </sheetViews>
  <sheetFormatPr defaultRowHeight="12" x14ac:dyDescent="0.2"/>
  <cols>
    <col min="1" max="1" width="6.5703125" style="192" customWidth="1"/>
    <col min="2" max="2" width="40.7109375" style="4" customWidth="1"/>
    <col min="3" max="4" width="14.85546875" style="4" hidden="1" customWidth="1"/>
    <col min="5" max="6" width="11.5703125" style="4" customWidth="1"/>
    <col min="7" max="7" width="14.140625" style="4" customWidth="1"/>
    <col min="8" max="16384" width="9.140625" style="4"/>
  </cols>
  <sheetData>
    <row r="1" spans="1:8" ht="33" customHeight="1" x14ac:dyDescent="0.3">
      <c r="A1" s="191"/>
      <c r="B1" s="26"/>
      <c r="C1" s="254"/>
      <c r="D1" s="254"/>
      <c r="E1" s="254"/>
      <c r="F1" s="254"/>
      <c r="G1" s="254"/>
    </row>
    <row r="2" spans="1:8" ht="33" customHeight="1" x14ac:dyDescent="0.2">
      <c r="A2" s="10" t="s">
        <v>629</v>
      </c>
      <c r="B2" s="10"/>
      <c r="C2" s="10"/>
      <c r="D2" s="10"/>
      <c r="E2" s="10"/>
      <c r="F2" s="10"/>
      <c r="G2" s="10"/>
    </row>
    <row r="3" spans="1:8" ht="33" customHeight="1" x14ac:dyDescent="0.2">
      <c r="A3" s="10" t="s">
        <v>630</v>
      </c>
      <c r="B3" s="10"/>
      <c r="C3" s="10"/>
      <c r="D3" s="10"/>
      <c r="E3" s="10"/>
      <c r="F3" s="10"/>
      <c r="G3" s="10"/>
    </row>
    <row r="4" spans="1:8" ht="33" customHeight="1" x14ac:dyDescent="0.2">
      <c r="A4" s="10" t="s">
        <v>631</v>
      </c>
      <c r="B4" s="10"/>
      <c r="C4" s="10"/>
      <c r="D4" s="10"/>
      <c r="E4" s="10"/>
      <c r="F4" s="10"/>
      <c r="G4" s="10"/>
    </row>
    <row r="5" spans="1:8" ht="28.5" customHeight="1" x14ac:dyDescent="0.4">
      <c r="A5" s="255" t="s">
        <v>625</v>
      </c>
      <c r="B5" s="255"/>
      <c r="C5" s="255"/>
      <c r="D5" s="255"/>
      <c r="E5" s="255"/>
      <c r="F5" s="255"/>
      <c r="G5" s="255"/>
    </row>
    <row r="6" spans="1:8" ht="24.75" customHeight="1" x14ac:dyDescent="0.4">
      <c r="A6" s="255" t="s">
        <v>586</v>
      </c>
      <c r="B6" s="255"/>
      <c r="C6" s="255"/>
      <c r="D6" s="255"/>
      <c r="E6" s="255"/>
      <c r="F6" s="255"/>
      <c r="G6" s="255"/>
    </row>
    <row r="7" spans="1:8" ht="16.5" customHeight="1" x14ac:dyDescent="0.2">
      <c r="A7" s="256"/>
      <c r="B7" s="256"/>
      <c r="C7" s="25"/>
      <c r="D7" s="25"/>
      <c r="E7" s="25"/>
      <c r="F7" s="25"/>
      <c r="G7" s="25"/>
    </row>
    <row r="8" spans="1:8" ht="18" customHeight="1" x14ac:dyDescent="0.2">
      <c r="A8" s="193"/>
      <c r="B8" s="9"/>
    </row>
    <row r="9" spans="1:8" ht="32.25" customHeight="1" x14ac:dyDescent="0.2">
      <c r="A9" s="257" t="s">
        <v>632</v>
      </c>
      <c r="B9" s="257"/>
      <c r="C9" s="257"/>
      <c r="D9" s="207"/>
      <c r="E9" s="207"/>
      <c r="F9" s="207"/>
      <c r="G9" s="207"/>
    </row>
    <row r="10" spans="1:8" ht="12.75" x14ac:dyDescent="0.2">
      <c r="A10" s="10" t="s">
        <v>633</v>
      </c>
      <c r="B10" s="208"/>
      <c r="C10" s="208"/>
      <c r="D10" s="208"/>
      <c r="E10" s="208"/>
      <c r="F10" s="208"/>
      <c r="G10" s="208"/>
      <c r="H10" s="10"/>
    </row>
    <row r="11" spans="1:8" ht="21" customHeight="1" x14ac:dyDescent="0.2">
      <c r="A11" s="10" t="s">
        <v>636</v>
      </c>
      <c r="B11" s="208"/>
      <c r="C11" s="208"/>
      <c r="D11" s="208"/>
      <c r="E11" s="208"/>
      <c r="F11" s="208"/>
      <c r="G11" s="208"/>
      <c r="H11" s="10"/>
    </row>
    <row r="13" spans="1:8" ht="15" x14ac:dyDescent="0.3">
      <c r="B13" s="61" t="s">
        <v>467</v>
      </c>
    </row>
    <row r="14" spans="1:8" ht="27" customHeight="1" x14ac:dyDescent="0.2">
      <c r="A14" s="248" t="s">
        <v>449</v>
      </c>
      <c r="B14" s="249"/>
      <c r="C14" s="60" t="s">
        <v>290</v>
      </c>
      <c r="D14" s="60" t="s">
        <v>2</v>
      </c>
      <c r="E14" s="60" t="s">
        <v>626</v>
      </c>
      <c r="F14" s="60" t="s">
        <v>628</v>
      </c>
      <c r="G14" s="60" t="s">
        <v>627</v>
      </c>
    </row>
    <row r="15" spans="1:8" ht="14.25" customHeight="1" x14ac:dyDescent="0.2">
      <c r="A15" s="250">
        <v>1</v>
      </c>
      <c r="B15" s="251"/>
      <c r="C15" s="8">
        <v>2</v>
      </c>
      <c r="D15" s="8"/>
      <c r="E15" s="8">
        <v>2</v>
      </c>
      <c r="F15" s="8">
        <v>3</v>
      </c>
      <c r="G15" s="8">
        <v>4</v>
      </c>
    </row>
    <row r="16" spans="1:8" ht="18" customHeight="1" x14ac:dyDescent="0.2">
      <c r="A16" s="234" t="s">
        <v>162</v>
      </c>
      <c r="B16" s="235"/>
      <c r="C16" s="6">
        <v>4785432.96</v>
      </c>
      <c r="D16" s="6">
        <v>6790720</v>
      </c>
      <c r="E16" s="6">
        <v>7069030</v>
      </c>
      <c r="F16" s="6">
        <f>G16-E16</f>
        <v>-1463480</v>
      </c>
      <c r="G16" s="6">
        <v>5605550</v>
      </c>
    </row>
    <row r="17" spans="1:7" ht="18" customHeight="1" x14ac:dyDescent="0.2">
      <c r="A17" s="234" t="s">
        <v>161</v>
      </c>
      <c r="B17" s="235"/>
      <c r="C17" s="6">
        <v>4971.54</v>
      </c>
      <c r="D17" s="6">
        <v>200530</v>
      </c>
      <c r="E17" s="6">
        <v>530</v>
      </c>
      <c r="F17" s="6">
        <f t="shared" ref="F17:F18" si="0">G17-E17</f>
        <v>19070</v>
      </c>
      <c r="G17" s="6">
        <v>19600</v>
      </c>
    </row>
    <row r="18" spans="1:7" ht="18" customHeight="1" x14ac:dyDescent="0.2">
      <c r="A18" s="236" t="s">
        <v>448</v>
      </c>
      <c r="B18" s="237"/>
      <c r="C18" s="7">
        <v>4790404.5</v>
      </c>
      <c r="D18" s="7">
        <v>6991250</v>
      </c>
      <c r="E18" s="7">
        <v>7069560</v>
      </c>
      <c r="F18" s="6">
        <f t="shared" si="0"/>
        <v>-1444410</v>
      </c>
      <c r="G18" s="7">
        <v>5625150</v>
      </c>
    </row>
    <row r="19" spans="1:7" ht="12" customHeight="1" x14ac:dyDescent="0.2">
      <c r="A19" s="252"/>
      <c r="B19" s="253"/>
      <c r="C19" s="253"/>
      <c r="D19" s="253"/>
      <c r="E19" s="253"/>
      <c r="F19" s="253"/>
      <c r="G19" s="253"/>
    </row>
    <row r="20" spans="1:7" ht="18" customHeight="1" x14ac:dyDescent="0.2">
      <c r="A20" s="234" t="s">
        <v>160</v>
      </c>
      <c r="B20" s="235"/>
      <c r="C20" s="6">
        <v>4098086.93</v>
      </c>
      <c r="D20" s="6">
        <v>5886750</v>
      </c>
      <c r="E20" s="6">
        <v>5104671</v>
      </c>
      <c r="F20" s="6">
        <f>G20-E20</f>
        <v>70390</v>
      </c>
      <c r="G20" s="6">
        <v>5175061</v>
      </c>
    </row>
    <row r="21" spans="1:7" ht="18" customHeight="1" x14ac:dyDescent="0.2">
      <c r="A21" s="234" t="s">
        <v>159</v>
      </c>
      <c r="B21" s="235"/>
      <c r="C21" s="6">
        <v>648786.98</v>
      </c>
      <c r="D21" s="6">
        <v>1104500</v>
      </c>
      <c r="E21" s="6">
        <v>1837750</v>
      </c>
      <c r="F21" s="6">
        <f t="shared" ref="F21:F24" si="1">G21-E21</f>
        <v>-1500750</v>
      </c>
      <c r="G21" s="6">
        <v>337000</v>
      </c>
    </row>
    <row r="22" spans="1:7" ht="18" customHeight="1" x14ac:dyDescent="0.2">
      <c r="A22" s="236" t="s">
        <v>447</v>
      </c>
      <c r="B22" s="237"/>
      <c r="C22" s="7">
        <v>4746873.91</v>
      </c>
      <c r="D22" s="7">
        <v>6991250</v>
      </c>
      <c r="E22" s="7">
        <v>6942421</v>
      </c>
      <c r="F22" s="6">
        <f t="shared" si="1"/>
        <v>-1430360</v>
      </c>
      <c r="G22" s="7">
        <v>5512061</v>
      </c>
    </row>
    <row r="23" spans="1:7" ht="12" customHeight="1" x14ac:dyDescent="0.2">
      <c r="A23" s="252"/>
      <c r="B23" s="253"/>
      <c r="C23" s="253"/>
      <c r="D23" s="253"/>
      <c r="E23" s="253"/>
      <c r="F23" s="253"/>
      <c r="G23" s="253"/>
    </row>
    <row r="24" spans="1:7" ht="18" customHeight="1" x14ac:dyDescent="0.2">
      <c r="A24" s="240" t="s">
        <v>446</v>
      </c>
      <c r="B24" s="241"/>
      <c r="C24" s="24">
        <v>43530.589999999851</v>
      </c>
      <c r="D24" s="24">
        <v>0</v>
      </c>
      <c r="E24" s="24">
        <v>127139</v>
      </c>
      <c r="F24" s="24">
        <f t="shared" si="1"/>
        <v>-14050</v>
      </c>
      <c r="G24" s="24">
        <v>113089</v>
      </c>
    </row>
    <row r="25" spans="1:7" ht="12" customHeight="1" x14ac:dyDescent="0.2">
      <c r="A25" s="233"/>
      <c r="B25" s="233"/>
      <c r="C25" s="233"/>
      <c r="D25" s="233"/>
      <c r="E25" s="233"/>
      <c r="F25" s="233"/>
      <c r="G25" s="233"/>
    </row>
    <row r="26" spans="1:7" ht="21.75" customHeight="1" x14ac:dyDescent="0.2">
      <c r="B26" s="62" t="s">
        <v>468</v>
      </c>
    </row>
    <row r="27" spans="1:7" ht="31.5" customHeight="1" x14ac:dyDescent="0.2">
      <c r="A27" s="194" t="s">
        <v>445</v>
      </c>
      <c r="B27" s="23"/>
      <c r="C27" s="60" t="s">
        <v>290</v>
      </c>
      <c r="D27" s="60" t="s">
        <v>2</v>
      </c>
      <c r="E27" s="60" t="s">
        <v>626</v>
      </c>
      <c r="F27" s="60" t="s">
        <v>628</v>
      </c>
      <c r="G27" s="60" t="s">
        <v>627</v>
      </c>
    </row>
    <row r="28" spans="1:7" ht="18" customHeight="1" x14ac:dyDescent="0.2">
      <c r="A28" s="234" t="s">
        <v>444</v>
      </c>
      <c r="B28" s="235"/>
      <c r="C28" s="6">
        <v>0</v>
      </c>
      <c r="D28" s="6"/>
      <c r="E28" s="6">
        <v>0</v>
      </c>
      <c r="F28" s="6">
        <f t="shared" ref="F28:F34" si="2">G28-E28</f>
        <v>0</v>
      </c>
      <c r="G28" s="6">
        <v>0</v>
      </c>
    </row>
    <row r="29" spans="1:7" ht="18" customHeight="1" x14ac:dyDescent="0.2">
      <c r="A29" s="234" t="s">
        <v>443</v>
      </c>
      <c r="B29" s="235"/>
      <c r="C29" s="6">
        <v>0</v>
      </c>
      <c r="D29" s="6"/>
      <c r="E29" s="6">
        <v>14050</v>
      </c>
      <c r="F29" s="6">
        <f t="shared" si="2"/>
        <v>-14050</v>
      </c>
      <c r="G29" s="6">
        <v>0</v>
      </c>
    </row>
    <row r="30" spans="1:7" ht="18" customHeight="1" x14ac:dyDescent="0.2">
      <c r="A30" s="236" t="s">
        <v>442</v>
      </c>
      <c r="B30" s="237"/>
      <c r="C30" s="7">
        <f t="shared" ref="C30:G30" si="3">C28-C29</f>
        <v>0</v>
      </c>
      <c r="D30" s="7">
        <f t="shared" si="3"/>
        <v>0</v>
      </c>
      <c r="E30" s="7">
        <f t="shared" si="3"/>
        <v>-14050</v>
      </c>
      <c r="F30" s="6">
        <f t="shared" si="2"/>
        <v>14050</v>
      </c>
      <c r="G30" s="7">
        <f t="shared" si="3"/>
        <v>0</v>
      </c>
    </row>
    <row r="31" spans="1:7" ht="18" customHeight="1" x14ac:dyDescent="0.2">
      <c r="A31" s="240" t="s">
        <v>618</v>
      </c>
      <c r="B31" s="241"/>
      <c r="C31" s="24">
        <f>C24+C30</f>
        <v>43530.589999999851</v>
      </c>
      <c r="D31" s="24">
        <f t="shared" ref="D31:G31" si="4">D24+D30</f>
        <v>0</v>
      </c>
      <c r="E31" s="24">
        <f t="shared" si="4"/>
        <v>113089</v>
      </c>
      <c r="F31" s="6">
        <f t="shared" si="2"/>
        <v>0</v>
      </c>
      <c r="G31" s="24">
        <f t="shared" si="4"/>
        <v>113089</v>
      </c>
    </row>
    <row r="32" spans="1:7" ht="21" customHeight="1" x14ac:dyDescent="0.2">
      <c r="A32" s="238" t="s">
        <v>441</v>
      </c>
      <c r="B32" s="239"/>
      <c r="C32" s="21">
        <v>4790404.5</v>
      </c>
      <c r="D32" s="21">
        <v>6991250</v>
      </c>
      <c r="E32" s="21">
        <f>E18+E28</f>
        <v>7069560</v>
      </c>
      <c r="F32" s="6">
        <f t="shared" si="2"/>
        <v>-1444410</v>
      </c>
      <c r="G32" s="21">
        <f>G18+G28</f>
        <v>5625150</v>
      </c>
    </row>
    <row r="33" spans="1:7" ht="21" customHeight="1" x14ac:dyDescent="0.2">
      <c r="A33" s="238" t="s">
        <v>440</v>
      </c>
      <c r="B33" s="239"/>
      <c r="C33" s="21">
        <v>4746873.91</v>
      </c>
      <c r="D33" s="21">
        <v>6991250</v>
      </c>
      <c r="E33" s="21">
        <f>E22+E29</f>
        <v>6956471</v>
      </c>
      <c r="F33" s="6">
        <f t="shared" si="2"/>
        <v>-1444410</v>
      </c>
      <c r="G33" s="21">
        <f>G22+G29</f>
        <v>5512061</v>
      </c>
    </row>
    <row r="34" spans="1:7" ht="21" customHeight="1" x14ac:dyDescent="0.2">
      <c r="A34" s="242" t="s">
        <v>439</v>
      </c>
      <c r="B34" s="243"/>
      <c r="C34" s="20">
        <v>43530.589999999851</v>
      </c>
      <c r="D34" s="20">
        <v>0</v>
      </c>
      <c r="E34" s="20">
        <f>E32-E33</f>
        <v>113089</v>
      </c>
      <c r="F34" s="6">
        <f t="shared" si="2"/>
        <v>0</v>
      </c>
      <c r="G34" s="20">
        <f>G32-G33</f>
        <v>113089</v>
      </c>
    </row>
    <row r="35" spans="1:7" ht="21" customHeight="1" x14ac:dyDescent="0.2">
      <c r="A35" s="195"/>
      <c r="B35" s="19" t="s">
        <v>438</v>
      </c>
      <c r="C35" s="6"/>
      <c r="D35" s="6"/>
      <c r="E35" s="6"/>
      <c r="F35" s="6"/>
      <c r="G35" s="6"/>
    </row>
    <row r="36" spans="1:7" ht="18" customHeight="1" x14ac:dyDescent="0.2">
      <c r="A36" s="244" t="s">
        <v>437</v>
      </c>
      <c r="B36" s="245"/>
      <c r="C36" s="245"/>
      <c r="D36" s="245"/>
      <c r="E36" s="245"/>
      <c r="F36" s="245"/>
      <c r="G36" s="245"/>
    </row>
    <row r="37" spans="1:7" ht="18" customHeight="1" x14ac:dyDescent="0.2">
      <c r="A37" s="246" t="s">
        <v>436</v>
      </c>
      <c r="B37" s="247"/>
      <c r="C37" s="18"/>
      <c r="D37" s="18"/>
      <c r="E37" s="18"/>
      <c r="F37" s="18"/>
      <c r="G37" s="18">
        <v>-113089</v>
      </c>
    </row>
    <row r="38" spans="1:7" ht="18" customHeight="1" x14ac:dyDescent="0.2">
      <c r="A38" s="234" t="s">
        <v>435</v>
      </c>
      <c r="B38" s="235"/>
      <c r="C38" s="6"/>
      <c r="D38" s="6"/>
      <c r="E38" s="6"/>
      <c r="F38" s="6"/>
      <c r="G38" s="6"/>
    </row>
    <row r="39" spans="1:7" ht="21" customHeight="1" x14ac:dyDescent="0.2">
      <c r="A39" s="229" t="s">
        <v>434</v>
      </c>
      <c r="B39" s="230"/>
      <c r="C39" s="17">
        <v>0</v>
      </c>
      <c r="D39" s="17"/>
      <c r="E39" s="17"/>
      <c r="F39" s="17"/>
      <c r="G39" s="17"/>
    </row>
    <row r="40" spans="1:7" ht="21" customHeight="1" x14ac:dyDescent="0.2">
      <c r="A40" s="231" t="s">
        <v>433</v>
      </c>
      <c r="B40" s="232"/>
      <c r="C40" s="6"/>
      <c r="D40" s="6"/>
      <c r="E40" s="6"/>
      <c r="F40" s="6"/>
      <c r="G40" s="6">
        <f>G34+G37</f>
        <v>0</v>
      </c>
    </row>
    <row r="41" spans="1:7" ht="21" customHeight="1" x14ac:dyDescent="0.2">
      <c r="A41" s="196"/>
      <c r="B41" s="63"/>
      <c r="C41" s="22"/>
      <c r="D41" s="22"/>
      <c r="E41" s="22"/>
      <c r="F41" s="22"/>
      <c r="G41" s="22"/>
    </row>
    <row r="42" spans="1:7" ht="20.25" customHeight="1" x14ac:dyDescent="0.2">
      <c r="A42" s="197" t="s">
        <v>469</v>
      </c>
      <c r="B42" s="104"/>
      <c r="C42" s="104"/>
    </row>
    <row r="43" spans="1:7" ht="20.25" customHeight="1" x14ac:dyDescent="0.2">
      <c r="A43" s="198" t="s">
        <v>470</v>
      </c>
      <c r="B43" s="105"/>
      <c r="C43" s="106"/>
      <c r="D43" s="106"/>
      <c r="E43" s="106"/>
      <c r="F43" s="106"/>
      <c r="G43" s="106"/>
    </row>
    <row r="44" spans="1:7" ht="20.25" customHeight="1" x14ac:dyDescent="0.2">
      <c r="A44" s="225" t="s">
        <v>471</v>
      </c>
      <c r="B44" s="226"/>
      <c r="C44" s="106"/>
      <c r="D44" s="106"/>
      <c r="E44" s="106"/>
      <c r="F44" s="106"/>
      <c r="G44" s="106"/>
    </row>
    <row r="45" spans="1:7" ht="28.5" customHeight="1" x14ac:dyDescent="0.2">
      <c r="A45" s="225" t="s">
        <v>472</v>
      </c>
      <c r="B45" s="226"/>
      <c r="C45" s="106"/>
      <c r="D45" s="106"/>
      <c r="E45" s="106"/>
      <c r="F45" s="106"/>
      <c r="G45" s="106"/>
    </row>
    <row r="46" spans="1:7" ht="28.5" customHeight="1" x14ac:dyDescent="0.2">
      <c r="A46" s="227" t="s">
        <v>473</v>
      </c>
      <c r="B46" s="228"/>
      <c r="C46" s="106"/>
      <c r="D46" s="106"/>
      <c r="E46" s="106"/>
      <c r="F46" s="106"/>
      <c r="G46" s="106"/>
    </row>
    <row r="47" spans="1:7" ht="15.75" customHeight="1" x14ac:dyDescent="0.2">
      <c r="A47" s="227" t="s">
        <v>473</v>
      </c>
      <c r="B47" s="228"/>
      <c r="C47" s="106"/>
      <c r="D47" s="106"/>
      <c r="E47" s="106"/>
      <c r="F47" s="106"/>
      <c r="G47" s="106"/>
    </row>
    <row r="48" spans="1:7" ht="15.75" customHeight="1" x14ac:dyDescent="0.2">
      <c r="A48" s="209"/>
      <c r="B48" s="209"/>
      <c r="C48" s="210"/>
      <c r="D48" s="210"/>
      <c r="E48" s="210"/>
      <c r="F48" s="210"/>
      <c r="G48" s="210"/>
    </row>
    <row r="49" spans="1:7" ht="15.75" customHeight="1" x14ac:dyDescent="0.2">
      <c r="A49" s="224" t="s">
        <v>635</v>
      </c>
      <c r="B49" s="224"/>
      <c r="C49" s="210"/>
      <c r="D49" s="210"/>
      <c r="E49" s="210"/>
      <c r="F49" s="210"/>
      <c r="G49" s="210"/>
    </row>
    <row r="50" spans="1:7" ht="15.75" customHeight="1" x14ac:dyDescent="0.2">
      <c r="A50" s="223" t="s">
        <v>634</v>
      </c>
      <c r="B50" s="223"/>
      <c r="C50" s="223"/>
      <c r="D50" s="223"/>
      <c r="E50" s="223"/>
      <c r="F50" s="223"/>
      <c r="G50" s="223"/>
    </row>
    <row r="51" spans="1:7" ht="63" customHeight="1" x14ac:dyDescent="0.2">
      <c r="A51" s="223"/>
      <c r="B51" s="223"/>
      <c r="C51" s="223"/>
      <c r="D51" s="223"/>
      <c r="E51" s="223"/>
      <c r="F51" s="223"/>
      <c r="G51" s="223"/>
    </row>
    <row r="52" spans="1:7" ht="15.75" customHeight="1" x14ac:dyDescent="0.2">
      <c r="A52" s="209"/>
      <c r="B52" s="209"/>
      <c r="C52" s="210"/>
      <c r="D52" s="210"/>
      <c r="E52" s="210"/>
      <c r="F52" s="210"/>
      <c r="G52" s="210"/>
    </row>
    <row r="53" spans="1:7" ht="15.75" customHeight="1" x14ac:dyDescent="0.2">
      <c r="A53" s="209"/>
      <c r="B53" s="209"/>
      <c r="C53" s="210"/>
      <c r="D53" s="210"/>
      <c r="E53" s="210"/>
      <c r="F53" s="210"/>
      <c r="G53" s="210"/>
    </row>
    <row r="54" spans="1:7" ht="15.75" customHeight="1" x14ac:dyDescent="0.2">
      <c r="A54" s="196"/>
      <c r="B54" s="63"/>
      <c r="C54" s="22"/>
      <c r="D54" s="22"/>
      <c r="E54" s="22"/>
      <c r="F54" s="22"/>
      <c r="G54" s="22"/>
    </row>
    <row r="55" spans="1:7" ht="15.75" customHeight="1" x14ac:dyDescent="0.2">
      <c r="A55" s="196"/>
      <c r="B55" s="63"/>
      <c r="C55" s="22"/>
      <c r="D55" s="22"/>
      <c r="E55" s="22"/>
      <c r="F55" s="22"/>
      <c r="G55" s="22"/>
    </row>
    <row r="56" spans="1:7" ht="15.75" customHeight="1" x14ac:dyDescent="0.2">
      <c r="A56" s="197"/>
      <c r="B56" s="104" t="s">
        <v>432</v>
      </c>
      <c r="C56" s="104"/>
    </row>
    <row r="57" spans="1:7" ht="15.75" customHeight="1" x14ac:dyDescent="0.2">
      <c r="A57" s="197" t="s">
        <v>431</v>
      </c>
      <c r="B57" s="104"/>
      <c r="C57" s="104"/>
    </row>
    <row r="58" spans="1:7" s="30" customFormat="1" ht="35.25" customHeight="1" x14ac:dyDescent="0.2">
      <c r="A58" s="199" t="s">
        <v>177</v>
      </c>
      <c r="B58" s="28" t="s">
        <v>176</v>
      </c>
      <c r="C58" s="29" t="s">
        <v>290</v>
      </c>
      <c r="D58" s="29" t="s">
        <v>2</v>
      </c>
      <c r="E58" s="60" t="s">
        <v>626</v>
      </c>
      <c r="F58" s="60" t="s">
        <v>628</v>
      </c>
      <c r="G58" s="60" t="s">
        <v>627</v>
      </c>
    </row>
    <row r="59" spans="1:7" s="5" customFormat="1" ht="9.9499999999999993" customHeight="1" x14ac:dyDescent="0.2">
      <c r="A59" s="31">
        <v>1</v>
      </c>
      <c r="B59" s="119">
        <v>2</v>
      </c>
      <c r="C59" s="16">
        <v>3</v>
      </c>
      <c r="D59" s="16"/>
      <c r="E59" s="16">
        <v>3</v>
      </c>
      <c r="F59" s="16">
        <v>4</v>
      </c>
      <c r="G59" s="16">
        <v>5</v>
      </c>
    </row>
    <row r="60" spans="1:7" ht="24" customHeight="1" x14ac:dyDescent="0.2">
      <c r="A60" s="107">
        <v>6</v>
      </c>
      <c r="B60" s="120" t="s">
        <v>430</v>
      </c>
      <c r="C60" s="120">
        <v>4785430.92</v>
      </c>
      <c r="D60" s="120">
        <v>6790720</v>
      </c>
      <c r="E60" s="120">
        <v>7069030</v>
      </c>
      <c r="F60" s="120">
        <f t="shared" ref="F60:F122" si="5">G60-E60</f>
        <v>-1463480</v>
      </c>
      <c r="G60" s="120">
        <v>5605550</v>
      </c>
    </row>
    <row r="61" spans="1:7" ht="21" customHeight="1" x14ac:dyDescent="0.2">
      <c r="A61" s="108">
        <v>61</v>
      </c>
      <c r="B61" s="121" t="s">
        <v>429</v>
      </c>
      <c r="C61" s="122">
        <v>3005542.72</v>
      </c>
      <c r="D61" s="122">
        <v>4160000</v>
      </c>
      <c r="E61" s="122">
        <v>3885000</v>
      </c>
      <c r="F61" s="122">
        <f t="shared" si="5"/>
        <v>-589250</v>
      </c>
      <c r="G61" s="122">
        <v>3295750</v>
      </c>
    </row>
    <row r="62" spans="1:7" ht="18" customHeight="1" x14ac:dyDescent="0.2">
      <c r="A62" s="109">
        <v>611</v>
      </c>
      <c r="B62" s="124" t="s">
        <v>428</v>
      </c>
      <c r="C62" s="122">
        <v>1912846.8800000001</v>
      </c>
      <c r="D62" s="122">
        <v>2430000</v>
      </c>
      <c r="E62" s="122">
        <v>2430000</v>
      </c>
      <c r="F62" s="122">
        <f t="shared" si="5"/>
        <v>-415000</v>
      </c>
      <c r="G62" s="122">
        <v>2015000</v>
      </c>
    </row>
    <row r="63" spans="1:7" ht="15" customHeight="1" x14ac:dyDescent="0.2">
      <c r="A63" s="32">
        <v>6111</v>
      </c>
      <c r="B63" s="125" t="s">
        <v>427</v>
      </c>
      <c r="C63" s="13">
        <v>1225141.5900000001</v>
      </c>
      <c r="D63" s="13">
        <v>1550000</v>
      </c>
      <c r="E63" s="13">
        <v>1550000</v>
      </c>
      <c r="F63" s="13">
        <f t="shared" si="5"/>
        <v>-200000</v>
      </c>
      <c r="G63" s="13">
        <v>1350000</v>
      </c>
    </row>
    <row r="64" spans="1:7" ht="15" customHeight="1" x14ac:dyDescent="0.2">
      <c r="A64" s="32">
        <v>6112</v>
      </c>
      <c r="B64" s="125" t="s">
        <v>426</v>
      </c>
      <c r="C64" s="13">
        <v>237752.16</v>
      </c>
      <c r="D64" s="13">
        <v>300000</v>
      </c>
      <c r="E64" s="13">
        <v>300000</v>
      </c>
      <c r="F64" s="13">
        <f t="shared" si="5"/>
        <v>-60000</v>
      </c>
      <c r="G64" s="13">
        <v>240000</v>
      </c>
    </row>
    <row r="65" spans="1:7" ht="15" customHeight="1" x14ac:dyDescent="0.2">
      <c r="A65" s="32">
        <v>6113</v>
      </c>
      <c r="B65" s="125" t="s">
        <v>425</v>
      </c>
      <c r="C65" s="13">
        <v>268087.09000000003</v>
      </c>
      <c r="D65" s="13">
        <v>380000</v>
      </c>
      <c r="E65" s="13">
        <v>380000</v>
      </c>
      <c r="F65" s="13">
        <f t="shared" si="5"/>
        <v>-45000</v>
      </c>
      <c r="G65" s="13">
        <v>335000</v>
      </c>
    </row>
    <row r="66" spans="1:7" ht="15" customHeight="1" x14ac:dyDescent="0.2">
      <c r="A66" s="32">
        <v>6114</v>
      </c>
      <c r="B66" s="125" t="s">
        <v>424</v>
      </c>
      <c r="C66" s="13">
        <v>125819.88</v>
      </c>
      <c r="D66" s="13">
        <v>200000</v>
      </c>
      <c r="E66" s="13">
        <v>200000</v>
      </c>
      <c r="F66" s="13">
        <f t="shared" si="5"/>
        <v>-110000</v>
      </c>
      <c r="G66" s="13">
        <v>90000</v>
      </c>
    </row>
    <row r="67" spans="1:7" ht="15" customHeight="1" x14ac:dyDescent="0.2">
      <c r="A67" s="32">
        <v>6115</v>
      </c>
      <c r="B67" s="125" t="s">
        <v>423</v>
      </c>
      <c r="C67" s="13">
        <v>56046.16</v>
      </c>
      <c r="D67" s="13"/>
      <c r="E67" s="13">
        <v>0</v>
      </c>
      <c r="F67" s="13">
        <f t="shared" si="5"/>
        <v>0</v>
      </c>
      <c r="G67" s="13">
        <v>0</v>
      </c>
    </row>
    <row r="68" spans="1:7" ht="15" customHeight="1" x14ac:dyDescent="0.2">
      <c r="A68" s="32">
        <v>6116</v>
      </c>
      <c r="B68" s="125" t="s">
        <v>422</v>
      </c>
      <c r="C68" s="126">
        <v>0</v>
      </c>
      <c r="D68" s="126"/>
      <c r="E68" s="13">
        <v>0</v>
      </c>
      <c r="F68" s="13">
        <f t="shared" si="5"/>
        <v>0</v>
      </c>
      <c r="G68" s="13">
        <v>0</v>
      </c>
    </row>
    <row r="69" spans="1:7" ht="15" customHeight="1" x14ac:dyDescent="0.2">
      <c r="A69" s="32">
        <v>6117</v>
      </c>
      <c r="B69" s="125" t="s">
        <v>452</v>
      </c>
      <c r="C69" s="126"/>
      <c r="D69" s="126"/>
      <c r="E69" s="13">
        <v>0</v>
      </c>
      <c r="F69" s="13">
        <f t="shared" si="5"/>
        <v>0</v>
      </c>
      <c r="G69" s="13">
        <v>0</v>
      </c>
    </row>
    <row r="70" spans="1:7" ht="18" customHeight="1" x14ac:dyDescent="0.2">
      <c r="A70" s="109">
        <v>613</v>
      </c>
      <c r="B70" s="124" t="s">
        <v>421</v>
      </c>
      <c r="C70" s="122">
        <v>1001164.5900000001</v>
      </c>
      <c r="D70" s="122">
        <v>1610000</v>
      </c>
      <c r="E70" s="122">
        <v>1365000</v>
      </c>
      <c r="F70" s="122">
        <f t="shared" si="5"/>
        <v>-194250</v>
      </c>
      <c r="G70" s="122">
        <v>1170750</v>
      </c>
    </row>
    <row r="71" spans="1:7" ht="15" customHeight="1" x14ac:dyDescent="0.2">
      <c r="A71" s="32">
        <v>6131</v>
      </c>
      <c r="B71" s="125" t="s">
        <v>420</v>
      </c>
      <c r="C71" s="14">
        <v>372707.54000000004</v>
      </c>
      <c r="D71" s="14">
        <v>710000</v>
      </c>
      <c r="E71" s="14">
        <v>605000</v>
      </c>
      <c r="F71" s="14">
        <f t="shared" si="5"/>
        <v>-55000</v>
      </c>
      <c r="G71" s="14">
        <v>550000</v>
      </c>
    </row>
    <row r="72" spans="1:7" ht="13.5" customHeight="1" x14ac:dyDescent="0.2">
      <c r="A72" s="33">
        <v>61314</v>
      </c>
      <c r="B72" s="128" t="s">
        <v>419</v>
      </c>
      <c r="C72" s="13">
        <v>175974.87</v>
      </c>
      <c r="D72" s="13">
        <v>450000</v>
      </c>
      <c r="E72" s="13">
        <v>230000</v>
      </c>
      <c r="F72" s="13">
        <f t="shared" si="5"/>
        <v>-30000</v>
      </c>
      <c r="G72" s="13">
        <v>200000</v>
      </c>
    </row>
    <row r="73" spans="1:7" ht="12.95" customHeight="1" x14ac:dyDescent="0.2">
      <c r="A73" s="33">
        <v>61315</v>
      </c>
      <c r="B73" s="128" t="s">
        <v>418</v>
      </c>
      <c r="C73" s="13">
        <v>196732.67</v>
      </c>
      <c r="D73" s="13">
        <v>260000</v>
      </c>
      <c r="E73" s="13">
        <v>250000</v>
      </c>
      <c r="F73" s="13">
        <f t="shared" si="5"/>
        <v>0</v>
      </c>
      <c r="G73" s="13">
        <v>250000</v>
      </c>
    </row>
    <row r="74" spans="1:7" ht="12.95" customHeight="1" x14ac:dyDescent="0.25">
      <c r="A74" s="43">
        <v>61316</v>
      </c>
      <c r="B74" s="128" t="s">
        <v>453</v>
      </c>
      <c r="C74" s="13"/>
      <c r="D74" s="13"/>
      <c r="E74" s="13">
        <v>125000</v>
      </c>
      <c r="F74" s="13">
        <f t="shared" si="5"/>
        <v>-25000</v>
      </c>
      <c r="G74" s="13">
        <v>100000</v>
      </c>
    </row>
    <row r="75" spans="1:7" ht="15" customHeight="1" x14ac:dyDescent="0.2">
      <c r="A75" s="32">
        <v>6134</v>
      </c>
      <c r="B75" s="125" t="s">
        <v>417</v>
      </c>
      <c r="C75" s="14">
        <v>628457.05000000005</v>
      </c>
      <c r="D75" s="14">
        <v>900000</v>
      </c>
      <c r="E75" s="14">
        <v>760000</v>
      </c>
      <c r="F75" s="14">
        <f t="shared" si="5"/>
        <v>-139250</v>
      </c>
      <c r="G75" s="14">
        <v>620750</v>
      </c>
    </row>
    <row r="76" spans="1:7" ht="12.95" customHeight="1" x14ac:dyDescent="0.2">
      <c r="A76" s="33">
        <v>61341</v>
      </c>
      <c r="B76" s="128" t="s">
        <v>416</v>
      </c>
      <c r="C76" s="13">
        <v>628457.05000000005</v>
      </c>
      <c r="D76" s="13">
        <v>900000</v>
      </c>
      <c r="E76" s="13">
        <v>760000</v>
      </c>
      <c r="F76" s="13">
        <f t="shared" si="5"/>
        <v>-139250</v>
      </c>
      <c r="G76" s="13">
        <v>620750</v>
      </c>
    </row>
    <row r="77" spans="1:7" ht="18" customHeight="1" x14ac:dyDescent="0.2">
      <c r="A77" s="109">
        <v>614</v>
      </c>
      <c r="B77" s="124" t="s">
        <v>415</v>
      </c>
      <c r="C77" s="122">
        <v>91531.25</v>
      </c>
      <c r="D77" s="122">
        <v>120000</v>
      </c>
      <c r="E77" s="122">
        <v>90000</v>
      </c>
      <c r="F77" s="122">
        <f t="shared" si="5"/>
        <v>20000</v>
      </c>
      <c r="G77" s="122">
        <v>110000</v>
      </c>
    </row>
    <row r="78" spans="1:7" ht="15" customHeight="1" x14ac:dyDescent="0.2">
      <c r="A78" s="32">
        <v>6142</v>
      </c>
      <c r="B78" s="125" t="s">
        <v>414</v>
      </c>
      <c r="C78" s="14">
        <v>91531.25</v>
      </c>
      <c r="D78" s="14">
        <v>120000</v>
      </c>
      <c r="E78" s="14">
        <v>90000</v>
      </c>
      <c r="F78" s="14">
        <f t="shared" si="5"/>
        <v>20000</v>
      </c>
      <c r="G78" s="14">
        <v>110000</v>
      </c>
    </row>
    <row r="79" spans="1:7" ht="12.95" customHeight="1" x14ac:dyDescent="0.2">
      <c r="A79" s="33">
        <v>61424</v>
      </c>
      <c r="B79" s="128" t="s">
        <v>413</v>
      </c>
      <c r="C79" s="13">
        <v>91531.25</v>
      </c>
      <c r="D79" s="13">
        <v>120000</v>
      </c>
      <c r="E79" s="13">
        <v>90000</v>
      </c>
      <c r="F79" s="13">
        <f t="shared" si="5"/>
        <v>20000</v>
      </c>
      <c r="G79" s="13">
        <v>110000</v>
      </c>
    </row>
    <row r="80" spans="1:7" ht="15" customHeight="1" x14ac:dyDescent="0.2">
      <c r="A80" s="32">
        <v>6145</v>
      </c>
      <c r="B80" s="125" t="s">
        <v>412</v>
      </c>
      <c r="C80" s="125">
        <v>0</v>
      </c>
      <c r="D80" s="125">
        <v>0</v>
      </c>
      <c r="E80" s="125">
        <v>0</v>
      </c>
      <c r="F80" s="125">
        <f t="shared" si="5"/>
        <v>0</v>
      </c>
      <c r="G80" s="125">
        <v>0</v>
      </c>
    </row>
    <row r="81" spans="1:7" ht="12.95" customHeight="1" x14ac:dyDescent="0.2">
      <c r="A81" s="33">
        <v>61453</v>
      </c>
      <c r="B81" s="128" t="s">
        <v>411</v>
      </c>
      <c r="C81" s="125">
        <v>0</v>
      </c>
      <c r="D81" s="125"/>
      <c r="E81" s="13">
        <v>0</v>
      </c>
      <c r="F81" s="13">
        <f t="shared" si="5"/>
        <v>0</v>
      </c>
      <c r="G81" s="13">
        <v>0</v>
      </c>
    </row>
    <row r="82" spans="1:7" ht="21" customHeight="1" x14ac:dyDescent="0.2">
      <c r="A82" s="108">
        <v>63</v>
      </c>
      <c r="B82" s="121" t="s">
        <v>410</v>
      </c>
      <c r="C82" s="121">
        <v>825611.49</v>
      </c>
      <c r="D82" s="121">
        <v>934000</v>
      </c>
      <c r="E82" s="121">
        <v>1524500</v>
      </c>
      <c r="F82" s="121">
        <f t="shared" si="5"/>
        <v>-677300</v>
      </c>
      <c r="G82" s="121">
        <v>847200</v>
      </c>
    </row>
    <row r="83" spans="1:7" ht="18" customHeight="1" x14ac:dyDescent="0.2">
      <c r="A83" s="109">
        <v>631</v>
      </c>
      <c r="B83" s="124" t="s">
        <v>409</v>
      </c>
      <c r="C83" s="122">
        <v>0</v>
      </c>
      <c r="D83" s="122">
        <v>0</v>
      </c>
      <c r="E83" s="122">
        <v>0</v>
      </c>
      <c r="F83" s="122">
        <f t="shared" si="5"/>
        <v>0</v>
      </c>
      <c r="G83" s="122">
        <v>0</v>
      </c>
    </row>
    <row r="84" spans="1:7" ht="15" customHeight="1" x14ac:dyDescent="0.2">
      <c r="A84" s="32">
        <v>6311</v>
      </c>
      <c r="B84" s="125" t="s">
        <v>408</v>
      </c>
      <c r="C84" s="125"/>
      <c r="D84" s="125"/>
      <c r="E84" s="13">
        <v>0</v>
      </c>
      <c r="F84" s="13">
        <f t="shared" si="5"/>
        <v>0</v>
      </c>
      <c r="G84" s="13">
        <v>0</v>
      </c>
    </row>
    <row r="85" spans="1:7" ht="18" customHeight="1" x14ac:dyDescent="0.2">
      <c r="A85" s="109">
        <v>632</v>
      </c>
      <c r="B85" s="124" t="s">
        <v>407</v>
      </c>
      <c r="C85" s="122">
        <v>0</v>
      </c>
      <c r="D85" s="122">
        <v>0</v>
      </c>
      <c r="E85" s="122">
        <v>0</v>
      </c>
      <c r="F85" s="122">
        <f t="shared" si="5"/>
        <v>0</v>
      </c>
      <c r="G85" s="122">
        <v>0</v>
      </c>
    </row>
    <row r="86" spans="1:7" ht="15" customHeight="1" x14ac:dyDescent="0.2">
      <c r="A86" s="32">
        <v>6322</v>
      </c>
      <c r="B86" s="125" t="s">
        <v>406</v>
      </c>
      <c r="C86" s="125"/>
      <c r="D86" s="125"/>
      <c r="E86" s="13">
        <v>0</v>
      </c>
      <c r="F86" s="13">
        <f t="shared" si="5"/>
        <v>0</v>
      </c>
      <c r="G86" s="13">
        <v>0</v>
      </c>
    </row>
    <row r="87" spans="1:7" ht="15" customHeight="1" x14ac:dyDescent="0.2">
      <c r="A87" s="32">
        <v>63221</v>
      </c>
      <c r="B87" s="125" t="s">
        <v>405</v>
      </c>
      <c r="C87" s="125"/>
      <c r="D87" s="125"/>
      <c r="E87" s="13">
        <v>0</v>
      </c>
      <c r="F87" s="13">
        <f t="shared" si="5"/>
        <v>0</v>
      </c>
      <c r="G87" s="13">
        <v>0</v>
      </c>
    </row>
    <row r="88" spans="1:7" ht="18" customHeight="1" x14ac:dyDescent="0.2">
      <c r="A88" s="109">
        <v>633</v>
      </c>
      <c r="B88" s="124" t="s">
        <v>404</v>
      </c>
      <c r="C88" s="122">
        <v>369426.74</v>
      </c>
      <c r="D88" s="122">
        <v>859000</v>
      </c>
      <c r="E88" s="122">
        <v>1003000</v>
      </c>
      <c r="F88" s="122">
        <f t="shared" si="5"/>
        <v>-178300</v>
      </c>
      <c r="G88" s="122">
        <v>824700</v>
      </c>
    </row>
    <row r="89" spans="1:7" ht="15" customHeight="1" x14ac:dyDescent="0.2">
      <c r="A89" s="32">
        <v>6331</v>
      </c>
      <c r="B89" s="125" t="s">
        <v>403</v>
      </c>
      <c r="C89" s="14">
        <v>77826.600000000006</v>
      </c>
      <c r="D89" s="14">
        <v>193000</v>
      </c>
      <c r="E89" s="14">
        <v>190000</v>
      </c>
      <c r="F89" s="14">
        <f t="shared" si="5"/>
        <v>-3700</v>
      </c>
      <c r="G89" s="14">
        <v>186300</v>
      </c>
    </row>
    <row r="90" spans="1:7" ht="12.95" customHeight="1" x14ac:dyDescent="0.2">
      <c r="A90" s="33">
        <v>63311</v>
      </c>
      <c r="B90" s="128" t="s">
        <v>402</v>
      </c>
      <c r="C90" s="13">
        <v>77826.600000000006</v>
      </c>
      <c r="D90" s="13">
        <v>190000</v>
      </c>
      <c r="E90" s="13">
        <v>190000</v>
      </c>
      <c r="F90" s="13">
        <f t="shared" si="5"/>
        <v>-3700</v>
      </c>
      <c r="G90" s="13">
        <v>186300</v>
      </c>
    </row>
    <row r="91" spans="1:7" ht="12.95" customHeight="1" x14ac:dyDescent="0.2">
      <c r="A91" s="33">
        <v>63312</v>
      </c>
      <c r="B91" s="128" t="s">
        <v>401</v>
      </c>
      <c r="C91" s="13"/>
      <c r="D91" s="13">
        <v>3000</v>
      </c>
      <c r="E91" s="13">
        <v>0</v>
      </c>
      <c r="F91" s="13">
        <f t="shared" si="5"/>
        <v>0</v>
      </c>
      <c r="G91" s="13">
        <v>0</v>
      </c>
    </row>
    <row r="92" spans="1:7" ht="15" customHeight="1" x14ac:dyDescent="0.2">
      <c r="A92" s="32">
        <v>6332</v>
      </c>
      <c r="B92" s="125" t="s">
        <v>400</v>
      </c>
      <c r="C92" s="14">
        <v>291600.14</v>
      </c>
      <c r="D92" s="14">
        <v>666000</v>
      </c>
      <c r="E92" s="14">
        <v>813000</v>
      </c>
      <c r="F92" s="14">
        <f t="shared" si="5"/>
        <v>-174600</v>
      </c>
      <c r="G92" s="14">
        <v>638400</v>
      </c>
    </row>
    <row r="93" spans="1:7" ht="12.95" customHeight="1" x14ac:dyDescent="0.2">
      <c r="A93" s="33">
        <v>63321</v>
      </c>
      <c r="B93" s="128" t="s">
        <v>399</v>
      </c>
      <c r="C93" s="13">
        <v>184385.56</v>
      </c>
      <c r="D93" s="13">
        <v>660000</v>
      </c>
      <c r="E93" s="13">
        <v>688000</v>
      </c>
      <c r="F93" s="13">
        <f t="shared" si="5"/>
        <v>-369100</v>
      </c>
      <c r="G93" s="13">
        <v>318900</v>
      </c>
    </row>
    <row r="94" spans="1:7" ht="12.95" customHeight="1" x14ac:dyDescent="0.2">
      <c r="A94" s="33">
        <v>63321</v>
      </c>
      <c r="B94" s="128" t="s">
        <v>398</v>
      </c>
      <c r="C94" s="13">
        <v>76200</v>
      </c>
      <c r="D94" s="13"/>
      <c r="E94" s="13"/>
      <c r="F94" s="13">
        <f t="shared" si="5"/>
        <v>0</v>
      </c>
      <c r="G94" s="13"/>
    </row>
    <row r="95" spans="1:7" ht="12.95" customHeight="1" x14ac:dyDescent="0.2">
      <c r="A95" s="33">
        <v>63322</v>
      </c>
      <c r="B95" s="128" t="s">
        <v>397</v>
      </c>
      <c r="C95" s="13">
        <v>31014.58</v>
      </c>
      <c r="D95" s="13">
        <v>6000</v>
      </c>
      <c r="E95" s="13">
        <v>125000</v>
      </c>
      <c r="F95" s="13">
        <f t="shared" si="5"/>
        <v>194500</v>
      </c>
      <c r="G95" s="13">
        <v>319500</v>
      </c>
    </row>
    <row r="96" spans="1:7" ht="18" customHeight="1" x14ac:dyDescent="0.2">
      <c r="A96" s="109">
        <v>634</v>
      </c>
      <c r="B96" s="124" t="s">
        <v>396</v>
      </c>
      <c r="C96" s="15">
        <v>132482.70000000001</v>
      </c>
      <c r="D96" s="15">
        <v>75000</v>
      </c>
      <c r="E96" s="15">
        <v>97500</v>
      </c>
      <c r="F96" s="15">
        <f t="shared" si="5"/>
        <v>-75000</v>
      </c>
      <c r="G96" s="15">
        <v>22500</v>
      </c>
    </row>
    <row r="97" spans="1:7" ht="15" customHeight="1" x14ac:dyDescent="0.2">
      <c r="A97" s="32">
        <v>6341</v>
      </c>
      <c r="B97" s="125" t="s">
        <v>395</v>
      </c>
      <c r="C97" s="125">
        <v>0</v>
      </c>
      <c r="D97" s="125"/>
      <c r="E97" s="13">
        <v>0</v>
      </c>
      <c r="F97" s="13">
        <f t="shared" si="5"/>
        <v>22500</v>
      </c>
      <c r="G97" s="13">
        <v>22500</v>
      </c>
    </row>
    <row r="98" spans="1:7" ht="12.95" customHeight="1" x14ac:dyDescent="0.2">
      <c r="A98" s="33">
        <v>63414</v>
      </c>
      <c r="B98" s="128" t="s">
        <v>394</v>
      </c>
      <c r="C98" s="125"/>
      <c r="D98" s="125"/>
      <c r="E98" s="13">
        <v>0</v>
      </c>
      <c r="F98" s="13">
        <f t="shared" si="5"/>
        <v>0</v>
      </c>
      <c r="G98" s="13">
        <v>0</v>
      </c>
    </row>
    <row r="99" spans="1:7" ht="12.95" customHeight="1" x14ac:dyDescent="0.2">
      <c r="A99" s="33">
        <v>63414</v>
      </c>
      <c r="B99" s="128" t="s">
        <v>393</v>
      </c>
      <c r="C99" s="125"/>
      <c r="D99" s="125"/>
      <c r="E99" s="13">
        <v>0</v>
      </c>
      <c r="F99" s="13">
        <f t="shared" si="5"/>
        <v>0</v>
      </c>
      <c r="G99" s="13">
        <v>0</v>
      </c>
    </row>
    <row r="100" spans="1:7" ht="12.95" customHeight="1" x14ac:dyDescent="0.2">
      <c r="A100" s="33">
        <v>63415</v>
      </c>
      <c r="B100" s="128" t="s">
        <v>392</v>
      </c>
      <c r="C100" s="125"/>
      <c r="D100" s="125"/>
      <c r="E100" s="13">
        <v>0</v>
      </c>
      <c r="F100" s="13">
        <f t="shared" si="5"/>
        <v>0</v>
      </c>
      <c r="G100" s="13">
        <v>0</v>
      </c>
    </row>
    <row r="101" spans="1:7" ht="12.95" customHeight="1" x14ac:dyDescent="0.2">
      <c r="A101" s="33">
        <v>63415</v>
      </c>
      <c r="B101" s="128" t="s">
        <v>391</v>
      </c>
      <c r="C101" s="125"/>
      <c r="D101" s="125"/>
      <c r="E101" s="13">
        <v>0</v>
      </c>
      <c r="F101" s="13">
        <f t="shared" si="5"/>
        <v>0</v>
      </c>
      <c r="G101" s="13">
        <v>0</v>
      </c>
    </row>
    <row r="102" spans="1:7" ht="12.95" customHeight="1" x14ac:dyDescent="0.2">
      <c r="A102" s="33">
        <v>63415</v>
      </c>
      <c r="B102" s="128" t="s">
        <v>390</v>
      </c>
      <c r="C102" s="125"/>
      <c r="D102" s="125"/>
      <c r="E102" s="13">
        <v>0</v>
      </c>
      <c r="F102" s="13">
        <f t="shared" si="5"/>
        <v>0</v>
      </c>
      <c r="G102" s="13">
        <v>0</v>
      </c>
    </row>
    <row r="103" spans="1:7" ht="15" customHeight="1" x14ac:dyDescent="0.2">
      <c r="A103" s="32">
        <v>6342</v>
      </c>
      <c r="B103" s="125" t="s">
        <v>389</v>
      </c>
      <c r="C103" s="125">
        <v>132482.70000000001</v>
      </c>
      <c r="D103" s="125">
        <v>75000</v>
      </c>
      <c r="E103" s="13">
        <v>97500</v>
      </c>
      <c r="F103" s="13">
        <f t="shared" si="5"/>
        <v>-97500</v>
      </c>
      <c r="G103" s="13">
        <v>0</v>
      </c>
    </row>
    <row r="104" spans="1:7" ht="12.95" customHeight="1" x14ac:dyDescent="0.2">
      <c r="A104" s="33">
        <v>63425</v>
      </c>
      <c r="B104" s="128" t="s">
        <v>388</v>
      </c>
      <c r="C104" s="13">
        <v>132482.70000000001</v>
      </c>
      <c r="D104" s="13">
        <v>75000</v>
      </c>
      <c r="E104" s="13">
        <v>22500</v>
      </c>
      <c r="F104" s="13">
        <f t="shared" si="5"/>
        <v>-22500</v>
      </c>
      <c r="G104" s="13">
        <v>0</v>
      </c>
    </row>
    <row r="105" spans="1:7" ht="12.95" customHeight="1" x14ac:dyDescent="0.2">
      <c r="A105" s="33">
        <v>63426</v>
      </c>
      <c r="B105" s="128" t="s">
        <v>387</v>
      </c>
      <c r="C105" s="125"/>
      <c r="D105" s="125"/>
      <c r="E105" s="13">
        <v>0</v>
      </c>
      <c r="F105" s="13">
        <f t="shared" si="5"/>
        <v>0</v>
      </c>
      <c r="G105" s="13">
        <v>0</v>
      </c>
    </row>
    <row r="106" spans="1:7" ht="18" customHeight="1" x14ac:dyDescent="0.2">
      <c r="A106" s="109">
        <v>636</v>
      </c>
      <c r="B106" s="129" t="s">
        <v>386</v>
      </c>
      <c r="C106" s="122">
        <v>0</v>
      </c>
      <c r="D106" s="122">
        <v>0</v>
      </c>
      <c r="E106" s="122">
        <v>0</v>
      </c>
      <c r="F106" s="122">
        <f t="shared" si="5"/>
        <v>0</v>
      </c>
      <c r="G106" s="122">
        <v>0</v>
      </c>
    </row>
    <row r="107" spans="1:7" ht="15" customHeight="1" x14ac:dyDescent="0.2">
      <c r="A107" s="32">
        <v>6361</v>
      </c>
      <c r="B107" s="125" t="s">
        <v>385</v>
      </c>
      <c r="C107" s="125">
        <v>0</v>
      </c>
      <c r="D107" s="125"/>
      <c r="E107" s="13">
        <v>0</v>
      </c>
      <c r="F107" s="13">
        <f t="shared" si="5"/>
        <v>0</v>
      </c>
      <c r="G107" s="13">
        <v>0</v>
      </c>
    </row>
    <row r="108" spans="1:7" ht="12.95" customHeight="1" x14ac:dyDescent="0.2">
      <c r="A108" s="33">
        <v>6361</v>
      </c>
      <c r="B108" s="128" t="s">
        <v>384</v>
      </c>
      <c r="C108" s="125"/>
      <c r="D108" s="125"/>
      <c r="E108" s="13">
        <v>0</v>
      </c>
      <c r="F108" s="13">
        <f t="shared" si="5"/>
        <v>0</v>
      </c>
      <c r="G108" s="13">
        <v>0</v>
      </c>
    </row>
    <row r="109" spans="1:7" ht="12.95" customHeight="1" x14ac:dyDescent="0.2">
      <c r="A109" s="33">
        <v>6361</v>
      </c>
      <c r="B109" s="128" t="s">
        <v>383</v>
      </c>
      <c r="C109" s="125"/>
      <c r="D109" s="125"/>
      <c r="E109" s="13">
        <v>0</v>
      </c>
      <c r="F109" s="13">
        <f t="shared" si="5"/>
        <v>0</v>
      </c>
      <c r="G109" s="13">
        <v>0</v>
      </c>
    </row>
    <row r="110" spans="1:7" ht="27" customHeight="1" x14ac:dyDescent="0.2">
      <c r="A110" s="34" t="s">
        <v>177</v>
      </c>
      <c r="B110" s="130" t="s">
        <v>176</v>
      </c>
      <c r="C110" s="29" t="s">
        <v>290</v>
      </c>
      <c r="D110" s="29" t="s">
        <v>2</v>
      </c>
      <c r="E110" s="29" t="s">
        <v>3</v>
      </c>
      <c r="F110" s="206" t="e">
        <f t="shared" si="5"/>
        <v>#VALUE!</v>
      </c>
      <c r="G110" s="29" t="s">
        <v>451</v>
      </c>
    </row>
    <row r="111" spans="1:7" ht="9.9499999999999993" customHeight="1" x14ac:dyDescent="0.2">
      <c r="A111" s="31">
        <v>1</v>
      </c>
      <c r="B111" s="119">
        <v>2</v>
      </c>
      <c r="C111" s="16">
        <v>3</v>
      </c>
      <c r="D111" s="16"/>
      <c r="E111" s="13">
        <v>4</v>
      </c>
      <c r="F111" s="13">
        <f t="shared" si="5"/>
        <v>1</v>
      </c>
      <c r="G111" s="13">
        <v>5</v>
      </c>
    </row>
    <row r="112" spans="1:7" ht="15" customHeight="1" x14ac:dyDescent="0.2">
      <c r="A112" s="32">
        <v>6362</v>
      </c>
      <c r="B112" s="125" t="s">
        <v>382</v>
      </c>
      <c r="C112" s="125">
        <v>0</v>
      </c>
      <c r="D112" s="125"/>
      <c r="E112" s="13">
        <v>0</v>
      </c>
      <c r="F112" s="13">
        <f t="shared" si="5"/>
        <v>0</v>
      </c>
      <c r="G112" s="13">
        <v>0</v>
      </c>
    </row>
    <row r="113" spans="1:7" ht="12.95" customHeight="1" x14ac:dyDescent="0.2">
      <c r="A113" s="33">
        <v>63621</v>
      </c>
      <c r="B113" s="128" t="s">
        <v>381</v>
      </c>
      <c r="C113" s="125"/>
      <c r="D113" s="125"/>
      <c r="E113" s="13">
        <v>0</v>
      </c>
      <c r="F113" s="13">
        <f t="shared" si="5"/>
        <v>0</v>
      </c>
      <c r="G113" s="13">
        <v>0</v>
      </c>
    </row>
    <row r="114" spans="1:7" ht="18" customHeight="1" x14ac:dyDescent="0.2">
      <c r="A114" s="109">
        <v>638</v>
      </c>
      <c r="B114" s="129" t="s">
        <v>380</v>
      </c>
      <c r="C114" s="122">
        <v>323702.05</v>
      </c>
      <c r="D114" s="122">
        <v>0</v>
      </c>
      <c r="E114" s="122">
        <v>424000</v>
      </c>
      <c r="F114" s="122">
        <f t="shared" si="5"/>
        <v>-424000</v>
      </c>
      <c r="G114" s="122">
        <v>0</v>
      </c>
    </row>
    <row r="115" spans="1:7" ht="15" customHeight="1" x14ac:dyDescent="0.2">
      <c r="A115" s="32">
        <v>6381</v>
      </c>
      <c r="B115" s="125" t="s">
        <v>379</v>
      </c>
      <c r="C115" s="12"/>
      <c r="D115" s="12"/>
      <c r="E115" s="13">
        <v>0</v>
      </c>
      <c r="F115" s="13">
        <f t="shared" si="5"/>
        <v>0</v>
      </c>
      <c r="G115" s="13">
        <v>0</v>
      </c>
    </row>
    <row r="116" spans="1:7" ht="15" customHeight="1" x14ac:dyDescent="0.2">
      <c r="A116" s="32">
        <v>6382</v>
      </c>
      <c r="B116" s="123" t="s">
        <v>378</v>
      </c>
      <c r="C116" s="12">
        <v>323702.05</v>
      </c>
      <c r="D116" s="12"/>
      <c r="E116" s="13">
        <v>424000</v>
      </c>
      <c r="F116" s="13">
        <f t="shared" si="5"/>
        <v>-424000</v>
      </c>
      <c r="G116" s="13">
        <v>0</v>
      </c>
    </row>
    <row r="117" spans="1:7" ht="8.25" customHeight="1" x14ac:dyDescent="0.2">
      <c r="A117" s="35"/>
      <c r="B117" s="132"/>
      <c r="C117" s="11"/>
      <c r="D117" s="11"/>
      <c r="E117" s="13">
        <v>0</v>
      </c>
      <c r="F117" s="13">
        <f t="shared" si="5"/>
        <v>0</v>
      </c>
      <c r="G117" s="13">
        <v>0</v>
      </c>
    </row>
    <row r="118" spans="1:7" ht="20.25" customHeight="1" x14ac:dyDescent="0.2">
      <c r="A118" s="108">
        <v>64</v>
      </c>
      <c r="B118" s="121" t="s">
        <v>377</v>
      </c>
      <c r="C118" s="121">
        <v>204298</v>
      </c>
      <c r="D118" s="121">
        <v>281720</v>
      </c>
      <c r="E118" s="121">
        <v>281330</v>
      </c>
      <c r="F118" s="121">
        <f t="shared" si="5"/>
        <v>-5230</v>
      </c>
      <c r="G118" s="121">
        <v>276100</v>
      </c>
    </row>
    <row r="119" spans="1:7" ht="18" customHeight="1" x14ac:dyDescent="0.2">
      <c r="A119" s="109">
        <v>641</v>
      </c>
      <c r="B119" s="124" t="s">
        <v>376</v>
      </c>
      <c r="C119" s="122">
        <v>0</v>
      </c>
      <c r="D119" s="122">
        <v>0</v>
      </c>
      <c r="E119" s="122">
        <v>10</v>
      </c>
      <c r="F119" s="122">
        <f t="shared" si="5"/>
        <v>-10</v>
      </c>
      <c r="G119" s="122">
        <v>0</v>
      </c>
    </row>
    <row r="120" spans="1:7" ht="15" customHeight="1" x14ac:dyDescent="0.2">
      <c r="A120" s="32">
        <v>6413</v>
      </c>
      <c r="B120" s="125" t="s">
        <v>375</v>
      </c>
      <c r="C120" s="125"/>
      <c r="D120" s="125"/>
      <c r="E120" s="13">
        <v>10</v>
      </c>
      <c r="F120" s="13">
        <f t="shared" si="5"/>
        <v>-10</v>
      </c>
      <c r="G120" s="13">
        <v>0</v>
      </c>
    </row>
    <row r="121" spans="1:7" ht="15" customHeight="1" x14ac:dyDescent="0.2">
      <c r="A121" s="32">
        <v>6414</v>
      </c>
      <c r="B121" s="125" t="s">
        <v>374</v>
      </c>
      <c r="C121" s="125"/>
      <c r="D121" s="125"/>
      <c r="E121" s="13">
        <v>0</v>
      </c>
      <c r="F121" s="13">
        <f t="shared" si="5"/>
        <v>0</v>
      </c>
      <c r="G121" s="13">
        <v>0</v>
      </c>
    </row>
    <row r="122" spans="1:7" ht="15" customHeight="1" x14ac:dyDescent="0.2">
      <c r="A122" s="32">
        <v>6415</v>
      </c>
      <c r="B122" s="133" t="s">
        <v>373</v>
      </c>
      <c r="C122" s="125"/>
      <c r="D122" s="125"/>
      <c r="E122" s="13">
        <v>0</v>
      </c>
      <c r="F122" s="13">
        <f t="shared" si="5"/>
        <v>0</v>
      </c>
      <c r="G122" s="13">
        <v>0</v>
      </c>
    </row>
    <row r="123" spans="1:7" ht="15" customHeight="1" x14ac:dyDescent="0.2">
      <c r="A123" s="32">
        <v>6419</v>
      </c>
      <c r="B123" s="125" t="s">
        <v>372</v>
      </c>
      <c r="C123" s="125"/>
      <c r="D123" s="125"/>
      <c r="E123" s="13">
        <v>0</v>
      </c>
      <c r="F123" s="13">
        <f t="shared" ref="F123:F186" si="6">G123-E123</f>
        <v>0</v>
      </c>
      <c r="G123" s="13">
        <v>0</v>
      </c>
    </row>
    <row r="124" spans="1:7" ht="18" customHeight="1" x14ac:dyDescent="0.2">
      <c r="A124" s="109">
        <v>642</v>
      </c>
      <c r="B124" s="124" t="s">
        <v>371</v>
      </c>
      <c r="C124" s="122">
        <v>204298</v>
      </c>
      <c r="D124" s="122">
        <v>281720</v>
      </c>
      <c r="E124" s="122">
        <v>281320</v>
      </c>
      <c r="F124" s="122">
        <f t="shared" si="6"/>
        <v>-5220</v>
      </c>
      <c r="G124" s="122">
        <v>276100</v>
      </c>
    </row>
    <row r="125" spans="1:7" ht="15" customHeight="1" x14ac:dyDescent="0.2">
      <c r="A125" s="110">
        <v>6421</v>
      </c>
      <c r="B125" s="125" t="s">
        <v>370</v>
      </c>
      <c r="C125" s="125">
        <v>114015</v>
      </c>
      <c r="D125" s="125">
        <v>150000</v>
      </c>
      <c r="E125" s="125">
        <v>140000</v>
      </c>
      <c r="F125" s="125">
        <f t="shared" si="6"/>
        <v>-15000</v>
      </c>
      <c r="G125" s="125">
        <v>125000</v>
      </c>
    </row>
    <row r="126" spans="1:7" ht="12.95" customHeight="1" x14ac:dyDescent="0.2">
      <c r="A126" s="33">
        <v>64214</v>
      </c>
      <c r="B126" s="128" t="s">
        <v>369</v>
      </c>
      <c r="C126" s="125">
        <v>114015</v>
      </c>
      <c r="D126" s="125">
        <v>150000</v>
      </c>
      <c r="E126" s="13">
        <v>140000</v>
      </c>
      <c r="F126" s="13">
        <f t="shared" si="6"/>
        <v>-15000</v>
      </c>
      <c r="G126" s="13">
        <v>125000</v>
      </c>
    </row>
    <row r="127" spans="1:7" ht="12.95" customHeight="1" x14ac:dyDescent="0.2">
      <c r="A127" s="33">
        <v>64219</v>
      </c>
      <c r="B127" s="128" t="s">
        <v>368</v>
      </c>
      <c r="C127" s="125"/>
      <c r="D127" s="125"/>
      <c r="E127" s="13">
        <v>0</v>
      </c>
      <c r="F127" s="13">
        <f t="shared" si="6"/>
        <v>0</v>
      </c>
      <c r="G127" s="13">
        <v>0</v>
      </c>
    </row>
    <row r="128" spans="1:7" ht="15" customHeight="1" x14ac:dyDescent="0.2">
      <c r="A128" s="110">
        <v>6422</v>
      </c>
      <c r="B128" s="125" t="s">
        <v>367</v>
      </c>
      <c r="C128" s="125">
        <v>57407</v>
      </c>
      <c r="D128" s="125">
        <v>100720</v>
      </c>
      <c r="E128" s="125">
        <v>109720</v>
      </c>
      <c r="F128" s="125">
        <f t="shared" si="6"/>
        <v>10280</v>
      </c>
      <c r="G128" s="125">
        <v>120000</v>
      </c>
    </row>
    <row r="129" spans="1:7" ht="15" customHeight="1" x14ac:dyDescent="0.2">
      <c r="A129" s="32">
        <v>64222</v>
      </c>
      <c r="B129" s="134" t="s">
        <v>366</v>
      </c>
      <c r="C129" s="125">
        <v>131</v>
      </c>
      <c r="D129" s="125">
        <v>400</v>
      </c>
      <c r="E129" s="13">
        <v>400</v>
      </c>
      <c r="F129" s="13">
        <f t="shared" si="6"/>
        <v>-400</v>
      </c>
      <c r="G129" s="13">
        <v>0</v>
      </c>
    </row>
    <row r="130" spans="1:7" ht="12.95" customHeight="1" x14ac:dyDescent="0.2">
      <c r="A130" s="33">
        <v>64224</v>
      </c>
      <c r="B130" s="128" t="s">
        <v>365</v>
      </c>
      <c r="C130" s="125">
        <v>372</v>
      </c>
      <c r="D130" s="125">
        <v>320</v>
      </c>
      <c r="E130" s="13">
        <v>320</v>
      </c>
      <c r="F130" s="13">
        <f t="shared" si="6"/>
        <v>-320</v>
      </c>
      <c r="G130" s="13">
        <v>0</v>
      </c>
    </row>
    <row r="131" spans="1:7" ht="12.95" customHeight="1" x14ac:dyDescent="0.2">
      <c r="A131" s="33">
        <v>64225</v>
      </c>
      <c r="B131" s="128" t="s">
        <v>364</v>
      </c>
      <c r="C131" s="125">
        <v>46101</v>
      </c>
      <c r="D131" s="125">
        <v>80000</v>
      </c>
      <c r="E131" s="13">
        <v>88000</v>
      </c>
      <c r="F131" s="13">
        <f t="shared" si="6"/>
        <v>32000</v>
      </c>
      <c r="G131" s="13">
        <v>120000</v>
      </c>
    </row>
    <row r="132" spans="1:7" ht="12.95" customHeight="1" x14ac:dyDescent="0.2">
      <c r="A132" s="33">
        <v>64229</v>
      </c>
      <c r="B132" s="128" t="s">
        <v>363</v>
      </c>
      <c r="C132" s="125">
        <v>10803</v>
      </c>
      <c r="D132" s="125">
        <v>20000</v>
      </c>
      <c r="E132" s="13">
        <v>21000</v>
      </c>
      <c r="F132" s="13">
        <f t="shared" si="6"/>
        <v>-21000</v>
      </c>
      <c r="G132" s="13">
        <v>0</v>
      </c>
    </row>
    <row r="133" spans="1:7" ht="15" customHeight="1" x14ac:dyDescent="0.2">
      <c r="A133" s="110">
        <v>6423</v>
      </c>
      <c r="B133" s="125" t="s">
        <v>362</v>
      </c>
      <c r="C133" s="125">
        <v>31190</v>
      </c>
      <c r="D133" s="125">
        <v>31000</v>
      </c>
      <c r="E133" s="125">
        <v>31100</v>
      </c>
      <c r="F133" s="125">
        <f t="shared" si="6"/>
        <v>0</v>
      </c>
      <c r="G133" s="125">
        <v>31100</v>
      </c>
    </row>
    <row r="134" spans="1:7" ht="12.95" customHeight="1" x14ac:dyDescent="0.2">
      <c r="A134" s="33">
        <v>64231</v>
      </c>
      <c r="B134" s="128" t="s">
        <v>361</v>
      </c>
      <c r="C134" s="125"/>
      <c r="D134" s="125"/>
      <c r="E134" s="13">
        <v>0</v>
      </c>
      <c r="F134" s="13">
        <f t="shared" si="6"/>
        <v>0</v>
      </c>
      <c r="G134" s="13">
        <v>0</v>
      </c>
    </row>
    <row r="135" spans="1:7" ht="12.95" customHeight="1" x14ac:dyDescent="0.2">
      <c r="A135" s="33">
        <v>64236</v>
      </c>
      <c r="B135" s="128" t="s">
        <v>360</v>
      </c>
      <c r="C135" s="125">
        <v>157</v>
      </c>
      <c r="D135" s="125"/>
      <c r="E135" s="13">
        <v>100</v>
      </c>
      <c r="F135" s="13">
        <f t="shared" si="6"/>
        <v>0</v>
      </c>
      <c r="G135" s="13">
        <v>100</v>
      </c>
    </row>
    <row r="136" spans="1:7" ht="12.95" customHeight="1" x14ac:dyDescent="0.2">
      <c r="A136" s="33">
        <v>64239</v>
      </c>
      <c r="B136" s="126" t="s">
        <v>359</v>
      </c>
      <c r="C136" s="125">
        <v>31033</v>
      </c>
      <c r="D136" s="125">
        <v>31000</v>
      </c>
      <c r="E136" s="13">
        <v>31000</v>
      </c>
      <c r="F136" s="13">
        <f t="shared" si="6"/>
        <v>0</v>
      </c>
      <c r="G136" s="13">
        <v>31000</v>
      </c>
    </row>
    <row r="137" spans="1:7" ht="12.95" customHeight="1" x14ac:dyDescent="0.2">
      <c r="A137" s="33">
        <v>642392</v>
      </c>
      <c r="B137" s="135" t="s">
        <v>358</v>
      </c>
      <c r="C137" s="125"/>
      <c r="D137" s="125"/>
      <c r="E137" s="13">
        <v>0</v>
      </c>
      <c r="F137" s="13">
        <f t="shared" si="6"/>
        <v>0</v>
      </c>
      <c r="G137" s="13">
        <v>0</v>
      </c>
    </row>
    <row r="138" spans="1:7" ht="15" customHeight="1" x14ac:dyDescent="0.2">
      <c r="A138" s="111">
        <v>6429</v>
      </c>
      <c r="B138" s="125" t="s">
        <v>357</v>
      </c>
      <c r="C138" s="125">
        <v>1686</v>
      </c>
      <c r="D138" s="125">
        <v>0</v>
      </c>
      <c r="E138" s="125">
        <v>500</v>
      </c>
      <c r="F138" s="125">
        <f t="shared" si="6"/>
        <v>-500</v>
      </c>
      <c r="G138" s="125">
        <v>0</v>
      </c>
    </row>
    <row r="139" spans="1:7" ht="12.95" customHeight="1" x14ac:dyDescent="0.2">
      <c r="A139" s="33">
        <v>64299</v>
      </c>
      <c r="B139" s="128" t="s">
        <v>356</v>
      </c>
      <c r="C139" s="125">
        <v>1686</v>
      </c>
      <c r="D139" s="125"/>
      <c r="E139" s="13">
        <v>500</v>
      </c>
      <c r="F139" s="13">
        <f t="shared" si="6"/>
        <v>-500</v>
      </c>
      <c r="G139" s="13">
        <v>0</v>
      </c>
    </row>
    <row r="140" spans="1:7" ht="21" customHeight="1" x14ac:dyDescent="0.2">
      <c r="A140" s="112">
        <v>65</v>
      </c>
      <c r="B140" s="136" t="s">
        <v>355</v>
      </c>
      <c r="C140" s="121">
        <v>689452.01</v>
      </c>
      <c r="D140" s="121">
        <v>1350000</v>
      </c>
      <c r="E140" s="121">
        <v>1307200</v>
      </c>
      <c r="F140" s="121">
        <f t="shared" si="6"/>
        <v>-201700</v>
      </c>
      <c r="G140" s="121">
        <v>1105500</v>
      </c>
    </row>
    <row r="141" spans="1:7" ht="18" customHeight="1" x14ac:dyDescent="0.2">
      <c r="A141" s="113">
        <v>651</v>
      </c>
      <c r="B141" s="124" t="s">
        <v>354</v>
      </c>
      <c r="C141" s="122">
        <v>142871</v>
      </c>
      <c r="D141" s="122">
        <v>210000</v>
      </c>
      <c r="E141" s="122">
        <v>210200</v>
      </c>
      <c r="F141" s="122">
        <f t="shared" si="6"/>
        <v>-50100</v>
      </c>
      <c r="G141" s="122">
        <v>160100</v>
      </c>
    </row>
    <row r="142" spans="1:7" ht="18" customHeight="1" x14ac:dyDescent="0.2">
      <c r="A142" s="36">
        <v>6511</v>
      </c>
      <c r="B142" s="126" t="s">
        <v>353</v>
      </c>
      <c r="C142" s="126">
        <v>0</v>
      </c>
      <c r="D142" s="126">
        <v>0</v>
      </c>
      <c r="E142" s="126">
        <v>100</v>
      </c>
      <c r="F142" s="126">
        <f t="shared" si="6"/>
        <v>-100</v>
      </c>
      <c r="G142" s="126">
        <v>0</v>
      </c>
    </row>
    <row r="143" spans="1:7" ht="18" customHeight="1" x14ac:dyDescent="0.2">
      <c r="A143" s="36">
        <v>65111</v>
      </c>
      <c r="B143" s="126" t="s">
        <v>352</v>
      </c>
      <c r="C143" s="126"/>
      <c r="D143" s="126"/>
      <c r="E143" s="13">
        <v>100</v>
      </c>
      <c r="F143" s="13">
        <f t="shared" si="6"/>
        <v>-100</v>
      </c>
      <c r="G143" s="13">
        <v>0</v>
      </c>
    </row>
    <row r="144" spans="1:7" ht="15" customHeight="1" x14ac:dyDescent="0.2">
      <c r="A144" s="37">
        <v>6512</v>
      </c>
      <c r="B144" s="125" t="s">
        <v>351</v>
      </c>
      <c r="C144" s="125">
        <v>0</v>
      </c>
      <c r="D144" s="125">
        <v>0</v>
      </c>
      <c r="E144" s="125">
        <v>0</v>
      </c>
      <c r="F144" s="125">
        <f t="shared" si="6"/>
        <v>0</v>
      </c>
      <c r="G144" s="125">
        <v>0</v>
      </c>
    </row>
    <row r="145" spans="1:7" ht="15" customHeight="1" x14ac:dyDescent="0.2">
      <c r="A145" s="37">
        <v>65123</v>
      </c>
      <c r="B145" s="134" t="s">
        <v>350</v>
      </c>
      <c r="C145" s="125"/>
      <c r="D145" s="125"/>
      <c r="E145" s="13">
        <v>0</v>
      </c>
      <c r="F145" s="13">
        <f t="shared" si="6"/>
        <v>0</v>
      </c>
      <c r="G145" s="13">
        <v>0</v>
      </c>
    </row>
    <row r="146" spans="1:7" ht="15" customHeight="1" x14ac:dyDescent="0.2">
      <c r="A146" s="37">
        <v>6513</v>
      </c>
      <c r="B146" s="125" t="s">
        <v>349</v>
      </c>
      <c r="C146" s="125">
        <v>0</v>
      </c>
      <c r="D146" s="125">
        <v>0</v>
      </c>
      <c r="E146" s="125">
        <v>100</v>
      </c>
      <c r="F146" s="125">
        <f t="shared" si="6"/>
        <v>0</v>
      </c>
      <c r="G146" s="125">
        <v>100</v>
      </c>
    </row>
    <row r="147" spans="1:7" ht="12.95" customHeight="1" x14ac:dyDescent="0.2">
      <c r="A147" s="38">
        <v>65139</v>
      </c>
      <c r="B147" s="128" t="s">
        <v>348</v>
      </c>
      <c r="C147" s="125"/>
      <c r="D147" s="125"/>
      <c r="E147" s="13">
        <v>100</v>
      </c>
      <c r="F147" s="13">
        <f t="shared" si="6"/>
        <v>0</v>
      </c>
      <c r="G147" s="13">
        <v>100</v>
      </c>
    </row>
    <row r="148" spans="1:7" ht="15" customHeight="1" x14ac:dyDescent="0.2">
      <c r="A148" s="37">
        <v>6514</v>
      </c>
      <c r="B148" s="125" t="s">
        <v>347</v>
      </c>
      <c r="C148" s="125">
        <v>142871</v>
      </c>
      <c r="D148" s="125">
        <v>210000</v>
      </c>
      <c r="E148" s="13">
        <v>210000</v>
      </c>
      <c r="F148" s="13">
        <f t="shared" si="6"/>
        <v>-50000</v>
      </c>
      <c r="G148" s="13">
        <v>160000</v>
      </c>
    </row>
    <row r="149" spans="1:7" ht="15" customHeight="1" x14ac:dyDescent="0.2">
      <c r="A149" s="114">
        <v>65141</v>
      </c>
      <c r="B149" s="134" t="s">
        <v>346</v>
      </c>
      <c r="C149" s="125">
        <v>98054</v>
      </c>
      <c r="D149" s="125">
        <v>140000</v>
      </c>
      <c r="E149" s="13">
        <v>140000</v>
      </c>
      <c r="F149" s="13">
        <f t="shared" si="6"/>
        <v>-30000</v>
      </c>
      <c r="G149" s="13">
        <v>110000</v>
      </c>
    </row>
    <row r="150" spans="1:7" ht="12.95" customHeight="1" x14ac:dyDescent="0.2">
      <c r="A150" s="38">
        <v>65141</v>
      </c>
      <c r="B150" s="134" t="s">
        <v>345</v>
      </c>
      <c r="C150" s="125">
        <v>30543</v>
      </c>
      <c r="D150" s="125">
        <v>55000</v>
      </c>
      <c r="E150" s="13">
        <v>25000</v>
      </c>
      <c r="F150" s="13">
        <f t="shared" si="6"/>
        <v>10000</v>
      </c>
      <c r="G150" s="13">
        <v>35000</v>
      </c>
    </row>
    <row r="151" spans="1:7" ht="12.95" customHeight="1" x14ac:dyDescent="0.2">
      <c r="A151" s="38">
        <v>65149</v>
      </c>
      <c r="B151" s="137" t="s">
        <v>344</v>
      </c>
      <c r="C151" s="125">
        <v>14274</v>
      </c>
      <c r="D151" s="125">
        <v>15000</v>
      </c>
      <c r="E151" s="13">
        <v>15000</v>
      </c>
      <c r="F151" s="13">
        <f t="shared" si="6"/>
        <v>0</v>
      </c>
      <c r="G151" s="13">
        <v>15000</v>
      </c>
    </row>
    <row r="152" spans="1:7" ht="18" customHeight="1" x14ac:dyDescent="0.2">
      <c r="A152" s="113">
        <v>652</v>
      </c>
      <c r="B152" s="124" t="s">
        <v>343</v>
      </c>
      <c r="C152" s="122">
        <v>108261.01</v>
      </c>
      <c r="D152" s="122">
        <v>150000</v>
      </c>
      <c r="E152" s="122">
        <v>155000</v>
      </c>
      <c r="F152" s="122">
        <f t="shared" si="6"/>
        <v>-9600</v>
      </c>
      <c r="G152" s="122">
        <v>145400</v>
      </c>
    </row>
    <row r="153" spans="1:7" ht="15" customHeight="1" x14ac:dyDescent="0.2">
      <c r="A153" s="37">
        <v>6522</v>
      </c>
      <c r="B153" s="125" t="s">
        <v>342</v>
      </c>
      <c r="C153" s="125">
        <v>1396</v>
      </c>
      <c r="D153" s="125"/>
      <c r="E153" s="13">
        <v>5000</v>
      </c>
      <c r="F153" s="13">
        <f t="shared" si="6"/>
        <v>-4600</v>
      </c>
      <c r="G153" s="13">
        <v>400</v>
      </c>
    </row>
    <row r="154" spans="1:7" ht="12.95" customHeight="1" x14ac:dyDescent="0.2">
      <c r="A154" s="37">
        <v>65221</v>
      </c>
      <c r="B154" s="128" t="s">
        <v>341</v>
      </c>
      <c r="C154" s="125">
        <v>1396</v>
      </c>
      <c r="D154" s="125">
        <v>5000</v>
      </c>
      <c r="E154" s="13">
        <v>5000</v>
      </c>
      <c r="F154" s="13">
        <f t="shared" si="6"/>
        <v>-4600</v>
      </c>
      <c r="G154" s="13">
        <v>400</v>
      </c>
    </row>
    <row r="155" spans="1:7" ht="15" customHeight="1" x14ac:dyDescent="0.2">
      <c r="A155" s="37">
        <v>6524</v>
      </c>
      <c r="B155" s="125" t="s">
        <v>340</v>
      </c>
      <c r="C155" s="125">
        <v>0</v>
      </c>
      <c r="D155" s="125"/>
      <c r="E155" s="13">
        <v>0</v>
      </c>
      <c r="F155" s="13">
        <f t="shared" si="6"/>
        <v>0</v>
      </c>
      <c r="G155" s="13">
        <v>0</v>
      </c>
    </row>
    <row r="156" spans="1:7" ht="12.95" customHeight="1" x14ac:dyDescent="0.2">
      <c r="A156" s="37">
        <v>65241</v>
      </c>
      <c r="B156" s="128" t="s">
        <v>339</v>
      </c>
      <c r="C156" s="125"/>
      <c r="D156" s="125"/>
      <c r="E156" s="13">
        <v>0</v>
      </c>
      <c r="F156" s="13">
        <f t="shared" si="6"/>
        <v>0</v>
      </c>
      <c r="G156" s="13">
        <v>0</v>
      </c>
    </row>
    <row r="157" spans="1:7" ht="15" customHeight="1" x14ac:dyDescent="0.2">
      <c r="A157" s="37">
        <v>6526</v>
      </c>
      <c r="B157" s="125" t="s">
        <v>338</v>
      </c>
      <c r="C157" s="125">
        <v>106865.01</v>
      </c>
      <c r="D157" s="125">
        <v>145000</v>
      </c>
      <c r="E157" s="13">
        <v>150000</v>
      </c>
      <c r="F157" s="13">
        <f t="shared" si="6"/>
        <v>-5000</v>
      </c>
      <c r="G157" s="13">
        <v>145000</v>
      </c>
    </row>
    <row r="158" spans="1:7" ht="12.95" customHeight="1" x14ac:dyDescent="0.2">
      <c r="A158" s="38">
        <v>65269</v>
      </c>
      <c r="B158" s="128" t="s">
        <v>337</v>
      </c>
      <c r="C158" s="125">
        <v>98421.48</v>
      </c>
      <c r="D158" s="125"/>
      <c r="E158" s="13">
        <v>0</v>
      </c>
      <c r="F158" s="13">
        <f t="shared" si="6"/>
        <v>0</v>
      </c>
      <c r="G158" s="13">
        <v>0</v>
      </c>
    </row>
    <row r="159" spans="1:7" ht="12.95" customHeight="1" x14ac:dyDescent="0.2">
      <c r="A159" s="38">
        <v>65269</v>
      </c>
      <c r="B159" s="128" t="s">
        <v>336</v>
      </c>
      <c r="C159" s="125">
        <v>2879.11</v>
      </c>
      <c r="D159" s="125"/>
      <c r="E159" s="13">
        <v>0</v>
      </c>
      <c r="F159" s="13">
        <f t="shared" si="6"/>
        <v>0</v>
      </c>
      <c r="G159" s="13">
        <v>0</v>
      </c>
    </row>
    <row r="160" spans="1:7" ht="12.95" customHeight="1" x14ac:dyDescent="0.2">
      <c r="A160" s="38">
        <v>65269</v>
      </c>
      <c r="B160" s="128" t="s">
        <v>335</v>
      </c>
      <c r="C160" s="125">
        <v>5564.42</v>
      </c>
      <c r="D160" s="125"/>
      <c r="E160" s="13">
        <v>0</v>
      </c>
      <c r="F160" s="13">
        <f t="shared" si="6"/>
        <v>0</v>
      </c>
      <c r="G160" s="13">
        <v>0</v>
      </c>
    </row>
    <row r="161" spans="1:7" ht="18" customHeight="1" x14ac:dyDescent="0.2">
      <c r="A161" s="113">
        <v>653</v>
      </c>
      <c r="B161" s="138" t="s">
        <v>334</v>
      </c>
      <c r="C161" s="122">
        <v>438320</v>
      </c>
      <c r="D161" s="122">
        <v>990000</v>
      </c>
      <c r="E161" s="122">
        <v>942000</v>
      </c>
      <c r="F161" s="122">
        <f t="shared" si="6"/>
        <v>-142000</v>
      </c>
      <c r="G161" s="122">
        <v>800000</v>
      </c>
    </row>
    <row r="162" spans="1:7" ht="15" customHeight="1" x14ac:dyDescent="0.2">
      <c r="A162" s="37">
        <v>6531</v>
      </c>
      <c r="B162" s="125" t="s">
        <v>333</v>
      </c>
      <c r="C162" s="125">
        <v>183488</v>
      </c>
      <c r="D162" s="125">
        <v>650000</v>
      </c>
      <c r="E162" s="13">
        <v>625000</v>
      </c>
      <c r="F162" s="13">
        <f t="shared" si="6"/>
        <v>-225000</v>
      </c>
      <c r="G162" s="13">
        <v>400000</v>
      </c>
    </row>
    <row r="163" spans="1:7" ht="12.95" customHeight="1" x14ac:dyDescent="0.2">
      <c r="A163" s="38">
        <v>65311</v>
      </c>
      <c r="B163" s="128" t="s">
        <v>332</v>
      </c>
      <c r="C163" s="125">
        <v>183488</v>
      </c>
      <c r="D163" s="125">
        <v>650000</v>
      </c>
      <c r="E163" s="13">
        <v>0</v>
      </c>
      <c r="F163" s="13">
        <f t="shared" si="6"/>
        <v>0</v>
      </c>
      <c r="G163" s="13">
        <v>0</v>
      </c>
    </row>
    <row r="164" spans="1:7" s="10" customFormat="1" ht="15" customHeight="1" x14ac:dyDescent="0.2">
      <c r="A164" s="36">
        <v>6532</v>
      </c>
      <c r="B164" s="126" t="s">
        <v>331</v>
      </c>
      <c r="C164" s="126">
        <v>254832</v>
      </c>
      <c r="D164" s="126">
        <v>340000</v>
      </c>
      <c r="E164" s="13">
        <v>317000</v>
      </c>
      <c r="F164" s="13">
        <f t="shared" si="6"/>
        <v>83000</v>
      </c>
      <c r="G164" s="13">
        <v>400000</v>
      </c>
    </row>
    <row r="165" spans="1:7" ht="12.95" customHeight="1" x14ac:dyDescent="0.2">
      <c r="A165" s="38">
        <v>65321</v>
      </c>
      <c r="B165" s="128" t="s">
        <v>330</v>
      </c>
      <c r="C165" s="125">
        <v>254832</v>
      </c>
      <c r="D165" s="125">
        <v>340000</v>
      </c>
      <c r="E165" s="13">
        <v>0</v>
      </c>
      <c r="F165" s="13">
        <f t="shared" si="6"/>
        <v>0</v>
      </c>
      <c r="G165" s="13">
        <v>0</v>
      </c>
    </row>
    <row r="166" spans="1:7" ht="21" customHeight="1" x14ac:dyDescent="0.2">
      <c r="A166" s="112">
        <v>66</v>
      </c>
      <c r="B166" s="121" t="s">
        <v>329</v>
      </c>
      <c r="C166" s="121">
        <v>4337.4399999999996</v>
      </c>
      <c r="D166" s="121">
        <v>0</v>
      </c>
      <c r="E166" s="121">
        <v>6000</v>
      </c>
      <c r="F166" s="121">
        <f t="shared" si="6"/>
        <v>0</v>
      </c>
      <c r="G166" s="121">
        <v>6000</v>
      </c>
    </row>
    <row r="167" spans="1:7" ht="18" customHeight="1" x14ac:dyDescent="0.2">
      <c r="A167" s="113">
        <v>661</v>
      </c>
      <c r="B167" s="129" t="s">
        <v>328</v>
      </c>
      <c r="C167" s="122">
        <v>0</v>
      </c>
      <c r="D167" s="122">
        <v>0</v>
      </c>
      <c r="E167" s="122">
        <v>0</v>
      </c>
      <c r="F167" s="122">
        <f t="shared" si="6"/>
        <v>0</v>
      </c>
      <c r="G167" s="122">
        <v>0</v>
      </c>
    </row>
    <row r="168" spans="1:7" ht="18" customHeight="1" x14ac:dyDescent="0.2">
      <c r="A168" s="36">
        <v>6614</v>
      </c>
      <c r="B168" s="126" t="s">
        <v>327</v>
      </c>
      <c r="C168" s="122"/>
      <c r="D168" s="122"/>
      <c r="E168" s="13">
        <v>0</v>
      </c>
      <c r="F168" s="13">
        <f t="shared" si="6"/>
        <v>0</v>
      </c>
      <c r="G168" s="13">
        <v>0</v>
      </c>
    </row>
    <row r="169" spans="1:7" ht="15" customHeight="1" x14ac:dyDescent="0.2">
      <c r="A169" s="37">
        <v>6615</v>
      </c>
      <c r="B169" s="125" t="s">
        <v>326</v>
      </c>
      <c r="C169" s="125"/>
      <c r="D169" s="125"/>
      <c r="E169" s="13">
        <v>0</v>
      </c>
      <c r="F169" s="13">
        <f t="shared" si="6"/>
        <v>0</v>
      </c>
      <c r="G169" s="13">
        <v>0</v>
      </c>
    </row>
    <row r="170" spans="1:7" ht="18" customHeight="1" x14ac:dyDescent="0.2">
      <c r="A170" s="113">
        <v>663</v>
      </c>
      <c r="B170" s="124" t="s">
        <v>325</v>
      </c>
      <c r="C170" s="139">
        <v>4337.4399999999996</v>
      </c>
      <c r="D170" s="139">
        <v>0</v>
      </c>
      <c r="E170" s="139">
        <v>6000</v>
      </c>
      <c r="F170" s="139">
        <f t="shared" si="6"/>
        <v>0</v>
      </c>
      <c r="G170" s="139">
        <v>6000</v>
      </c>
    </row>
    <row r="171" spans="1:7" ht="15" customHeight="1" x14ac:dyDescent="0.2">
      <c r="A171" s="37">
        <v>6631</v>
      </c>
      <c r="B171" s="125" t="s">
        <v>324</v>
      </c>
      <c r="C171" s="125">
        <v>150</v>
      </c>
      <c r="D171" s="125"/>
      <c r="E171" s="13">
        <v>0</v>
      </c>
      <c r="F171" s="13">
        <f t="shared" si="6"/>
        <v>0</v>
      </c>
      <c r="G171" s="13">
        <v>0</v>
      </c>
    </row>
    <row r="172" spans="1:7" ht="13.5" customHeight="1" x14ac:dyDescent="0.2">
      <c r="A172" s="38">
        <v>6632</v>
      </c>
      <c r="B172" s="128" t="s">
        <v>323</v>
      </c>
      <c r="C172" s="125">
        <v>4187.4399999999996</v>
      </c>
      <c r="D172" s="125"/>
      <c r="E172" s="13">
        <v>6000</v>
      </c>
      <c r="F172" s="13">
        <f t="shared" si="6"/>
        <v>0</v>
      </c>
      <c r="G172" s="13">
        <v>6000</v>
      </c>
    </row>
    <row r="173" spans="1:7" ht="13.5" customHeight="1" x14ac:dyDescent="0.2">
      <c r="A173" s="38">
        <v>66323</v>
      </c>
      <c r="B173" s="128" t="s">
        <v>322</v>
      </c>
      <c r="C173" s="125">
        <v>4187.4399999999996</v>
      </c>
      <c r="D173" s="125"/>
      <c r="E173" s="13">
        <v>0</v>
      </c>
      <c r="F173" s="13">
        <f t="shared" si="6"/>
        <v>0</v>
      </c>
      <c r="G173" s="13">
        <v>0</v>
      </c>
    </row>
    <row r="174" spans="1:7" ht="21" customHeight="1" x14ac:dyDescent="0.2">
      <c r="A174" s="112">
        <v>68</v>
      </c>
      <c r="B174" s="121" t="s">
        <v>321</v>
      </c>
      <c r="C174" s="121">
        <v>56189.259999999995</v>
      </c>
      <c r="D174" s="121">
        <v>65000</v>
      </c>
      <c r="E174" s="121">
        <v>65000</v>
      </c>
      <c r="F174" s="121">
        <f t="shared" si="6"/>
        <v>10000</v>
      </c>
      <c r="G174" s="121">
        <v>75000</v>
      </c>
    </row>
    <row r="175" spans="1:7" ht="18" customHeight="1" x14ac:dyDescent="0.2">
      <c r="A175" s="113">
        <v>681</v>
      </c>
      <c r="B175" s="124" t="s">
        <v>320</v>
      </c>
      <c r="C175" s="122">
        <v>17479.560000000001</v>
      </c>
      <c r="D175" s="122">
        <v>30000</v>
      </c>
      <c r="E175" s="122">
        <v>30000</v>
      </c>
      <c r="F175" s="122">
        <f t="shared" si="6"/>
        <v>20000</v>
      </c>
      <c r="G175" s="122">
        <v>50000</v>
      </c>
    </row>
    <row r="176" spans="1:7" ht="15" customHeight="1" x14ac:dyDescent="0.2">
      <c r="A176" s="37">
        <v>6819</v>
      </c>
      <c r="B176" s="125" t="s">
        <v>319</v>
      </c>
      <c r="C176" s="125">
        <v>17479.560000000001</v>
      </c>
      <c r="D176" s="125">
        <v>30000</v>
      </c>
      <c r="E176" s="13">
        <v>30000</v>
      </c>
      <c r="F176" s="13">
        <f t="shared" si="6"/>
        <v>20000</v>
      </c>
      <c r="G176" s="13">
        <v>50000</v>
      </c>
    </row>
    <row r="177" spans="1:7" ht="13.5" customHeight="1" x14ac:dyDescent="0.2">
      <c r="A177" s="38">
        <v>68191</v>
      </c>
      <c r="B177" s="128" t="s">
        <v>318</v>
      </c>
      <c r="C177" s="125">
        <v>17479.560000000001</v>
      </c>
      <c r="D177" s="125">
        <v>30000</v>
      </c>
      <c r="E177" s="13">
        <v>0</v>
      </c>
      <c r="F177" s="13">
        <f t="shared" si="6"/>
        <v>0</v>
      </c>
      <c r="G177" s="13">
        <v>0</v>
      </c>
    </row>
    <row r="178" spans="1:7" ht="18" customHeight="1" x14ac:dyDescent="0.2">
      <c r="A178" s="113">
        <v>683</v>
      </c>
      <c r="B178" s="124" t="s">
        <v>317</v>
      </c>
      <c r="C178" s="122">
        <v>38709.699999999997</v>
      </c>
      <c r="D178" s="122">
        <v>35000</v>
      </c>
      <c r="E178" s="122">
        <v>35000</v>
      </c>
      <c r="F178" s="122">
        <f t="shared" si="6"/>
        <v>-10000</v>
      </c>
      <c r="G178" s="122">
        <v>25000</v>
      </c>
    </row>
    <row r="179" spans="1:7" s="10" customFormat="1" ht="18" customHeight="1" x14ac:dyDescent="0.2">
      <c r="A179" s="111">
        <v>6831</v>
      </c>
      <c r="B179" s="134" t="s">
        <v>316</v>
      </c>
      <c r="C179" s="126">
        <v>20333.939999999999</v>
      </c>
      <c r="D179" s="126">
        <v>35000</v>
      </c>
      <c r="E179" s="13">
        <v>35000</v>
      </c>
      <c r="F179" s="13">
        <f t="shared" si="6"/>
        <v>-10000</v>
      </c>
      <c r="G179" s="13">
        <v>25000</v>
      </c>
    </row>
    <row r="180" spans="1:7" ht="15" customHeight="1" x14ac:dyDescent="0.2">
      <c r="A180" s="33">
        <v>6831</v>
      </c>
      <c r="B180" s="128" t="s">
        <v>315</v>
      </c>
      <c r="C180" s="125">
        <v>18375.759999999998</v>
      </c>
      <c r="D180" s="125"/>
      <c r="E180" s="13">
        <v>0</v>
      </c>
      <c r="F180" s="13">
        <f t="shared" si="6"/>
        <v>0</v>
      </c>
      <c r="G180" s="13"/>
    </row>
    <row r="181" spans="1:7" ht="24.95" customHeight="1" x14ac:dyDescent="0.2">
      <c r="A181" s="115">
        <v>7</v>
      </c>
      <c r="B181" s="120" t="s">
        <v>314</v>
      </c>
      <c r="C181" s="120">
        <v>4971.54</v>
      </c>
      <c r="D181" s="120">
        <v>200530</v>
      </c>
      <c r="E181" s="120">
        <v>530</v>
      </c>
      <c r="F181" s="120">
        <f t="shared" si="6"/>
        <v>19070</v>
      </c>
      <c r="G181" s="120">
        <v>19600</v>
      </c>
    </row>
    <row r="182" spans="1:7" ht="21" customHeight="1" x14ac:dyDescent="0.2">
      <c r="A182" s="112">
        <v>71</v>
      </c>
      <c r="B182" s="136" t="s">
        <v>313</v>
      </c>
      <c r="C182" s="122">
        <v>4613.33</v>
      </c>
      <c r="D182" s="122">
        <v>200000</v>
      </c>
      <c r="E182" s="122">
        <v>0</v>
      </c>
      <c r="F182" s="122">
        <f t="shared" si="6"/>
        <v>18000</v>
      </c>
      <c r="G182" s="122">
        <v>18000</v>
      </c>
    </row>
    <row r="183" spans="1:7" ht="18" customHeight="1" x14ac:dyDescent="0.2">
      <c r="A183" s="113">
        <v>711</v>
      </c>
      <c r="B183" s="124" t="s">
        <v>312</v>
      </c>
      <c r="C183" s="122">
        <v>4613.33</v>
      </c>
      <c r="D183" s="122">
        <v>200000</v>
      </c>
      <c r="E183" s="122">
        <v>0</v>
      </c>
      <c r="F183" s="122">
        <f t="shared" si="6"/>
        <v>18000</v>
      </c>
      <c r="G183" s="122">
        <v>18000</v>
      </c>
    </row>
    <row r="184" spans="1:7" ht="15" customHeight="1" x14ac:dyDescent="0.2">
      <c r="A184" s="37">
        <v>7111</v>
      </c>
      <c r="B184" s="125" t="s">
        <v>311</v>
      </c>
      <c r="C184" s="125">
        <v>4613.33</v>
      </c>
      <c r="D184" s="125">
        <v>200000</v>
      </c>
      <c r="E184" s="13">
        <v>0</v>
      </c>
      <c r="F184" s="13">
        <f t="shared" si="6"/>
        <v>18000</v>
      </c>
      <c r="G184" s="13">
        <v>18000</v>
      </c>
    </row>
    <row r="185" spans="1:7" ht="13.5" customHeight="1" x14ac:dyDescent="0.2">
      <c r="A185" s="38">
        <v>71112</v>
      </c>
      <c r="B185" s="128" t="s">
        <v>310</v>
      </c>
      <c r="C185" s="125"/>
      <c r="D185" s="125"/>
      <c r="E185" s="13">
        <v>0</v>
      </c>
      <c r="F185" s="13">
        <f t="shared" si="6"/>
        <v>18000</v>
      </c>
      <c r="G185" s="13">
        <v>18000</v>
      </c>
    </row>
    <row r="186" spans="1:7" ht="13.5" customHeight="1" x14ac:dyDescent="0.2">
      <c r="A186" s="38">
        <v>71112</v>
      </c>
      <c r="B186" s="128" t="s">
        <v>309</v>
      </c>
      <c r="C186" s="125"/>
      <c r="D186" s="125"/>
      <c r="E186" s="13">
        <v>0</v>
      </c>
      <c r="F186" s="13">
        <f t="shared" si="6"/>
        <v>18000</v>
      </c>
      <c r="G186" s="13">
        <v>18000</v>
      </c>
    </row>
    <row r="187" spans="1:7" ht="13.5" customHeight="1" x14ac:dyDescent="0.2">
      <c r="A187" s="38">
        <v>71112</v>
      </c>
      <c r="B187" s="128" t="s">
        <v>308</v>
      </c>
      <c r="C187" s="125">
        <v>4613.33</v>
      </c>
      <c r="D187" s="125"/>
      <c r="E187" s="13">
        <v>0</v>
      </c>
      <c r="F187" s="13">
        <f t="shared" ref="F187:F250" si="7">G187-E187</f>
        <v>18000</v>
      </c>
      <c r="G187" s="13">
        <v>18000</v>
      </c>
    </row>
    <row r="188" spans="1:7" ht="21" customHeight="1" x14ac:dyDescent="0.2">
      <c r="A188" s="112">
        <v>72</v>
      </c>
      <c r="B188" s="136" t="s">
        <v>307</v>
      </c>
      <c r="C188" s="122">
        <v>358.21</v>
      </c>
      <c r="D188" s="122">
        <v>530</v>
      </c>
      <c r="E188" s="122">
        <v>530</v>
      </c>
      <c r="F188" s="122">
        <f t="shared" si="7"/>
        <v>1070</v>
      </c>
      <c r="G188" s="122">
        <v>1600</v>
      </c>
    </row>
    <row r="189" spans="1:7" ht="18" customHeight="1" x14ac:dyDescent="0.2">
      <c r="A189" s="113">
        <v>721</v>
      </c>
      <c r="B189" s="124" t="s">
        <v>306</v>
      </c>
      <c r="C189" s="122">
        <v>358.21</v>
      </c>
      <c r="D189" s="122">
        <v>530</v>
      </c>
      <c r="E189" s="122">
        <v>530</v>
      </c>
      <c r="F189" s="122">
        <f t="shared" si="7"/>
        <v>1070</v>
      </c>
      <c r="G189" s="122">
        <v>1600</v>
      </c>
    </row>
    <row r="190" spans="1:7" ht="15" customHeight="1" x14ac:dyDescent="0.2">
      <c r="A190" s="37">
        <v>7211</v>
      </c>
      <c r="B190" s="125" t="s">
        <v>305</v>
      </c>
      <c r="C190" s="125">
        <v>358.21</v>
      </c>
      <c r="D190" s="125">
        <v>530</v>
      </c>
      <c r="E190" s="13">
        <v>530</v>
      </c>
      <c r="F190" s="13">
        <f t="shared" si="7"/>
        <v>1070</v>
      </c>
      <c r="G190" s="13">
        <v>1600</v>
      </c>
    </row>
    <row r="191" spans="1:7" ht="13.5" customHeight="1" x14ac:dyDescent="0.2">
      <c r="A191" s="38">
        <v>72119</v>
      </c>
      <c r="B191" s="128" t="s">
        <v>304</v>
      </c>
      <c r="C191" s="125">
        <v>358.21</v>
      </c>
      <c r="D191" s="125">
        <v>530</v>
      </c>
      <c r="E191" s="13">
        <v>530</v>
      </c>
      <c r="F191" s="13">
        <f t="shared" si="7"/>
        <v>1070</v>
      </c>
      <c r="G191" s="13">
        <v>1600</v>
      </c>
    </row>
    <row r="192" spans="1:7" ht="27" customHeight="1" x14ac:dyDescent="0.2">
      <c r="A192" s="34" t="s">
        <v>177</v>
      </c>
      <c r="B192" s="130" t="s">
        <v>176</v>
      </c>
      <c r="C192" s="29" t="s">
        <v>290</v>
      </c>
      <c r="D192" s="29" t="s">
        <v>2</v>
      </c>
      <c r="E192" s="60" t="s">
        <v>626</v>
      </c>
      <c r="F192" s="60" t="s">
        <v>628</v>
      </c>
      <c r="G192" s="60" t="s">
        <v>627</v>
      </c>
    </row>
    <row r="193" spans="1:7" ht="9.9499999999999993" customHeight="1" x14ac:dyDescent="0.2">
      <c r="A193" s="31">
        <v>1</v>
      </c>
      <c r="B193" s="119">
        <v>2</v>
      </c>
      <c r="C193" s="16">
        <v>3</v>
      </c>
      <c r="D193" s="16"/>
      <c r="E193" s="16">
        <v>3</v>
      </c>
      <c r="F193" s="16">
        <v>4</v>
      </c>
      <c r="G193" s="13">
        <v>5</v>
      </c>
    </row>
    <row r="194" spans="1:7" ht="24.95" customHeight="1" x14ac:dyDescent="0.2">
      <c r="A194" s="115" t="s">
        <v>456</v>
      </c>
      <c r="B194" s="120" t="s">
        <v>303</v>
      </c>
      <c r="C194" s="120">
        <v>0</v>
      </c>
      <c r="D194" s="120">
        <v>0</v>
      </c>
      <c r="E194" s="120">
        <v>0</v>
      </c>
      <c r="F194" s="120">
        <f t="shared" si="7"/>
        <v>0</v>
      </c>
      <c r="G194" s="120">
        <v>0</v>
      </c>
    </row>
    <row r="195" spans="1:7" ht="21" customHeight="1" x14ac:dyDescent="0.2">
      <c r="A195" s="39">
        <v>83</v>
      </c>
      <c r="B195" s="127" t="s">
        <v>302</v>
      </c>
      <c r="C195" s="122">
        <v>0</v>
      </c>
      <c r="D195" s="122"/>
      <c r="E195" s="122"/>
      <c r="F195" s="122">
        <f t="shared" si="7"/>
        <v>0</v>
      </c>
      <c r="G195" s="13">
        <v>0</v>
      </c>
    </row>
    <row r="196" spans="1:7" ht="22.5" customHeight="1" x14ac:dyDescent="0.2">
      <c r="A196" s="39">
        <v>832</v>
      </c>
      <c r="B196" s="141" t="s">
        <v>301</v>
      </c>
      <c r="C196" s="122">
        <v>0</v>
      </c>
      <c r="D196" s="122">
        <v>0</v>
      </c>
      <c r="E196" s="122">
        <v>0</v>
      </c>
      <c r="F196" s="122">
        <f t="shared" si="7"/>
        <v>0</v>
      </c>
      <c r="G196" s="122">
        <v>0</v>
      </c>
    </row>
    <row r="197" spans="1:7" ht="15" customHeight="1" x14ac:dyDescent="0.2">
      <c r="A197" s="37">
        <v>8321</v>
      </c>
      <c r="B197" s="133" t="s">
        <v>300</v>
      </c>
      <c r="C197" s="125"/>
      <c r="D197" s="125"/>
      <c r="E197" s="13">
        <v>0</v>
      </c>
      <c r="F197" s="13">
        <f t="shared" si="7"/>
        <v>0</v>
      </c>
      <c r="G197" s="13">
        <v>0</v>
      </c>
    </row>
    <row r="198" spans="1:7" ht="21" customHeight="1" x14ac:dyDescent="0.2">
      <c r="A198" s="39">
        <v>84</v>
      </c>
      <c r="B198" s="122" t="s">
        <v>299</v>
      </c>
      <c r="C198" s="122">
        <v>0</v>
      </c>
      <c r="D198" s="122">
        <v>0</v>
      </c>
      <c r="E198" s="122">
        <v>0</v>
      </c>
      <c r="F198" s="122">
        <f t="shared" si="7"/>
        <v>0</v>
      </c>
      <c r="G198" s="122">
        <v>0</v>
      </c>
    </row>
    <row r="199" spans="1:7" ht="22.5" customHeight="1" x14ac:dyDescent="0.2">
      <c r="A199" s="39">
        <v>842</v>
      </c>
      <c r="B199" s="141" t="s">
        <v>298</v>
      </c>
      <c r="C199" s="122">
        <v>0</v>
      </c>
      <c r="D199" s="122">
        <v>0</v>
      </c>
      <c r="E199" s="122">
        <v>0</v>
      </c>
      <c r="F199" s="122">
        <f t="shared" si="7"/>
        <v>0</v>
      </c>
      <c r="G199" s="122">
        <v>0</v>
      </c>
    </row>
    <row r="200" spans="1:7" ht="15" customHeight="1" x14ac:dyDescent="0.2">
      <c r="A200" s="37">
        <v>8422</v>
      </c>
      <c r="B200" s="123" t="s">
        <v>297</v>
      </c>
      <c r="C200" s="125"/>
      <c r="D200" s="125"/>
      <c r="E200" s="13">
        <v>0</v>
      </c>
      <c r="F200" s="13">
        <f t="shared" si="7"/>
        <v>0</v>
      </c>
      <c r="G200" s="13">
        <v>0</v>
      </c>
    </row>
    <row r="201" spans="1:7" ht="22.5" customHeight="1" x14ac:dyDescent="0.2">
      <c r="A201" s="39">
        <v>847</v>
      </c>
      <c r="B201" s="141" t="s">
        <v>296</v>
      </c>
      <c r="C201" s="122">
        <v>0</v>
      </c>
      <c r="D201" s="122">
        <v>0</v>
      </c>
      <c r="E201" s="122">
        <v>0</v>
      </c>
      <c r="F201" s="122">
        <f t="shared" si="7"/>
        <v>0</v>
      </c>
      <c r="G201" s="122">
        <v>0</v>
      </c>
    </row>
    <row r="202" spans="1:7" ht="15" customHeight="1" x14ac:dyDescent="0.2">
      <c r="A202" s="37">
        <v>8471</v>
      </c>
      <c r="B202" s="123" t="s">
        <v>295</v>
      </c>
      <c r="C202" s="125">
        <v>0</v>
      </c>
      <c r="D202" s="125"/>
      <c r="E202" s="13">
        <v>0</v>
      </c>
      <c r="F202" s="13">
        <f t="shared" si="7"/>
        <v>0</v>
      </c>
      <c r="G202" s="13">
        <v>0</v>
      </c>
    </row>
    <row r="203" spans="1:7" ht="15" customHeight="1" x14ac:dyDescent="0.2">
      <c r="A203" s="37">
        <v>84711</v>
      </c>
      <c r="B203" s="123" t="s">
        <v>294</v>
      </c>
      <c r="C203" s="125"/>
      <c r="D203" s="125"/>
      <c r="E203" s="125"/>
      <c r="F203" s="125">
        <f t="shared" si="7"/>
        <v>0</v>
      </c>
      <c r="G203" s="13">
        <v>0</v>
      </c>
    </row>
    <row r="204" spans="1:7" ht="15" customHeight="1" x14ac:dyDescent="0.2">
      <c r="A204" s="37">
        <v>84712</v>
      </c>
      <c r="B204" s="123" t="s">
        <v>293</v>
      </c>
      <c r="C204" s="125"/>
      <c r="D204" s="125"/>
      <c r="E204" s="125"/>
      <c r="F204" s="125">
        <f t="shared" si="7"/>
        <v>0</v>
      </c>
      <c r="G204" s="13">
        <v>0</v>
      </c>
    </row>
    <row r="205" spans="1:7" ht="24" customHeight="1" x14ac:dyDescent="0.2">
      <c r="A205" s="115"/>
      <c r="B205" s="120" t="s">
        <v>292</v>
      </c>
      <c r="C205" s="120">
        <v>4790402.46</v>
      </c>
      <c r="D205" s="120">
        <v>6991250</v>
      </c>
      <c r="E205" s="120">
        <v>7069560</v>
      </c>
      <c r="F205" s="120">
        <f t="shared" si="7"/>
        <v>-1444410</v>
      </c>
      <c r="G205" s="120">
        <v>5625150</v>
      </c>
    </row>
    <row r="206" spans="1:7" ht="53.25" customHeight="1" x14ac:dyDescent="0.2">
      <c r="A206" s="40"/>
      <c r="B206" s="11"/>
      <c r="C206" s="11"/>
      <c r="D206" s="11"/>
      <c r="E206" s="11"/>
      <c r="F206" s="11">
        <f t="shared" si="7"/>
        <v>0</v>
      </c>
      <c r="G206" s="13">
        <v>0</v>
      </c>
    </row>
    <row r="207" spans="1:7" ht="28.5" customHeight="1" x14ac:dyDescent="0.2">
      <c r="A207" s="41" t="s">
        <v>291</v>
      </c>
      <c r="B207" s="142"/>
      <c r="C207" s="11"/>
      <c r="D207" s="11"/>
      <c r="E207" s="11"/>
      <c r="F207" s="11">
        <f t="shared" si="7"/>
        <v>0</v>
      </c>
      <c r="G207" s="13">
        <v>0</v>
      </c>
    </row>
    <row r="208" spans="1:7" ht="22.5" customHeight="1" x14ac:dyDescent="0.2">
      <c r="A208" s="40"/>
      <c r="B208" s="11"/>
      <c r="C208" s="143"/>
      <c r="D208" s="143"/>
      <c r="E208" s="143"/>
      <c r="F208" s="143">
        <f t="shared" si="7"/>
        <v>0</v>
      </c>
      <c r="G208" s="13">
        <v>0</v>
      </c>
    </row>
    <row r="209" spans="1:7" ht="27" customHeight="1" x14ac:dyDescent="0.2">
      <c r="A209" s="34" t="s">
        <v>177</v>
      </c>
      <c r="B209" s="130" t="s">
        <v>176</v>
      </c>
      <c r="C209" s="29" t="s">
        <v>290</v>
      </c>
      <c r="D209" s="29" t="s">
        <v>2</v>
      </c>
      <c r="E209" s="60" t="s">
        <v>626</v>
      </c>
      <c r="F209" s="60" t="s">
        <v>628</v>
      </c>
      <c r="G209" s="60" t="s">
        <v>627</v>
      </c>
    </row>
    <row r="210" spans="1:7" ht="9.9499999999999993" customHeight="1" x14ac:dyDescent="0.2">
      <c r="A210" s="31">
        <v>1</v>
      </c>
      <c r="B210" s="119">
        <v>2</v>
      </c>
      <c r="C210" s="16">
        <v>3</v>
      </c>
      <c r="D210" s="16"/>
      <c r="E210" s="16">
        <v>3</v>
      </c>
      <c r="F210" s="16">
        <v>4</v>
      </c>
      <c r="G210" s="13">
        <v>5</v>
      </c>
    </row>
    <row r="211" spans="1:7" ht="24" customHeight="1" x14ac:dyDescent="0.2">
      <c r="A211" s="115">
        <v>3</v>
      </c>
      <c r="B211" s="120" t="s">
        <v>289</v>
      </c>
      <c r="C211" s="120">
        <v>4098087.4660000005</v>
      </c>
      <c r="D211" s="120">
        <v>5886750</v>
      </c>
      <c r="E211" s="120">
        <v>5104671</v>
      </c>
      <c r="F211" s="120">
        <f t="shared" si="7"/>
        <v>70390</v>
      </c>
      <c r="G211" s="120">
        <v>5175061</v>
      </c>
    </row>
    <row r="212" spans="1:7" ht="21" customHeight="1" x14ac:dyDescent="0.2">
      <c r="A212" s="112" t="s">
        <v>596</v>
      </c>
      <c r="B212" s="144" t="s">
        <v>288</v>
      </c>
      <c r="C212" s="121">
        <v>992871.01</v>
      </c>
      <c r="D212" s="121">
        <v>1345400</v>
      </c>
      <c r="E212" s="121">
        <v>1406400</v>
      </c>
      <c r="F212" s="121">
        <f t="shared" si="7"/>
        <v>7600</v>
      </c>
      <c r="G212" s="121">
        <v>1414000</v>
      </c>
    </row>
    <row r="213" spans="1:7" ht="18" customHeight="1" x14ac:dyDescent="0.2">
      <c r="A213" s="113" t="s">
        <v>620</v>
      </c>
      <c r="B213" s="124" t="s">
        <v>287</v>
      </c>
      <c r="C213" s="122">
        <v>828204</v>
      </c>
      <c r="D213" s="122">
        <v>1109000</v>
      </c>
      <c r="E213" s="122">
        <v>1169000</v>
      </c>
      <c r="F213" s="122">
        <f t="shared" si="7"/>
        <v>6000</v>
      </c>
      <c r="G213" s="122">
        <v>1175000</v>
      </c>
    </row>
    <row r="214" spans="1:7" ht="15" customHeight="1" x14ac:dyDescent="0.2">
      <c r="A214" s="37">
        <v>3111</v>
      </c>
      <c r="B214" s="125" t="s">
        <v>286</v>
      </c>
      <c r="C214" s="125">
        <v>828204</v>
      </c>
      <c r="D214" s="125">
        <v>1104000</v>
      </c>
      <c r="E214" s="125">
        <v>1164000</v>
      </c>
      <c r="F214" s="125">
        <f t="shared" si="7"/>
        <v>11000</v>
      </c>
      <c r="G214" s="13">
        <v>1175000</v>
      </c>
    </row>
    <row r="215" spans="1:7" ht="15" customHeight="1" x14ac:dyDescent="0.2">
      <c r="A215" s="37">
        <v>3113</v>
      </c>
      <c r="B215" s="125" t="s">
        <v>285</v>
      </c>
      <c r="C215" s="125"/>
      <c r="D215" s="125">
        <v>5000</v>
      </c>
      <c r="E215" s="125">
        <v>5000</v>
      </c>
      <c r="F215" s="125">
        <f t="shared" si="7"/>
        <v>-5000</v>
      </c>
      <c r="G215" s="13">
        <v>0</v>
      </c>
    </row>
    <row r="216" spans="1:7" ht="18" customHeight="1" x14ac:dyDescent="0.2">
      <c r="A216" s="113">
        <v>312</v>
      </c>
      <c r="B216" s="124" t="s">
        <v>284</v>
      </c>
      <c r="C216" s="122">
        <v>26020</v>
      </c>
      <c r="D216" s="122">
        <v>45500</v>
      </c>
      <c r="E216" s="122">
        <v>45500</v>
      </c>
      <c r="F216" s="122">
        <f t="shared" si="7"/>
        <v>-3000</v>
      </c>
      <c r="G216" s="122">
        <v>42500</v>
      </c>
    </row>
    <row r="217" spans="1:7" ht="15" customHeight="1" x14ac:dyDescent="0.2">
      <c r="A217" s="37">
        <v>3121</v>
      </c>
      <c r="B217" s="125" t="s">
        <v>283</v>
      </c>
      <c r="C217" s="125">
        <v>26020</v>
      </c>
      <c r="D217" s="125">
        <v>45500</v>
      </c>
      <c r="E217" s="125">
        <v>45500</v>
      </c>
      <c r="F217" s="125">
        <f t="shared" si="7"/>
        <v>-3000</v>
      </c>
      <c r="G217" s="13">
        <v>42500</v>
      </c>
    </row>
    <row r="218" spans="1:7" ht="18" customHeight="1" x14ac:dyDescent="0.2">
      <c r="A218" s="113">
        <v>313</v>
      </c>
      <c r="B218" s="124" t="s">
        <v>282</v>
      </c>
      <c r="C218" s="122">
        <v>138647.01</v>
      </c>
      <c r="D218" s="122">
        <v>190900</v>
      </c>
      <c r="E218" s="122">
        <v>191900</v>
      </c>
      <c r="F218" s="122">
        <f t="shared" si="7"/>
        <v>4600</v>
      </c>
      <c r="G218" s="122">
        <v>196500</v>
      </c>
    </row>
    <row r="219" spans="1:7" ht="15" customHeight="1" x14ac:dyDescent="0.2">
      <c r="A219" s="32">
        <v>3132</v>
      </c>
      <c r="B219" s="125" t="s">
        <v>281</v>
      </c>
      <c r="C219" s="125">
        <v>136659.01</v>
      </c>
      <c r="D219" s="125">
        <v>188800</v>
      </c>
      <c r="E219" s="125">
        <v>189800</v>
      </c>
      <c r="F219" s="125">
        <f t="shared" si="7"/>
        <v>4600</v>
      </c>
      <c r="G219" s="13">
        <v>194400</v>
      </c>
    </row>
    <row r="220" spans="1:7" ht="15" customHeight="1" x14ac:dyDescent="0.2">
      <c r="A220" s="32">
        <v>3133</v>
      </c>
      <c r="B220" s="125" t="s">
        <v>280</v>
      </c>
      <c r="C220" s="125">
        <v>1988</v>
      </c>
      <c r="D220" s="125">
        <v>2100</v>
      </c>
      <c r="E220" s="125">
        <v>2100</v>
      </c>
      <c r="F220" s="125">
        <f t="shared" si="7"/>
        <v>0</v>
      </c>
      <c r="G220" s="13">
        <v>2100</v>
      </c>
    </row>
    <row r="221" spans="1:7" ht="21" customHeight="1" x14ac:dyDescent="0.2">
      <c r="A221" s="108" t="s">
        <v>621</v>
      </c>
      <c r="B221" s="121" t="s">
        <v>279</v>
      </c>
      <c r="C221" s="121">
        <v>1596624.73</v>
      </c>
      <c r="D221" s="121">
        <v>1849940</v>
      </c>
      <c r="E221" s="121">
        <v>1893140</v>
      </c>
      <c r="F221" s="121">
        <f t="shared" si="7"/>
        <v>193925</v>
      </c>
      <c r="G221" s="121">
        <v>2087065</v>
      </c>
    </row>
    <row r="222" spans="1:7" ht="18" customHeight="1" x14ac:dyDescent="0.2">
      <c r="A222" s="109">
        <v>321</v>
      </c>
      <c r="B222" s="124" t="s">
        <v>278</v>
      </c>
      <c r="C222" s="122">
        <v>63968.479999999996</v>
      </c>
      <c r="D222" s="122">
        <v>85500</v>
      </c>
      <c r="E222" s="122">
        <v>88500</v>
      </c>
      <c r="F222" s="122">
        <f t="shared" si="7"/>
        <v>-8100</v>
      </c>
      <c r="G222" s="122">
        <v>80400</v>
      </c>
    </row>
    <row r="223" spans="1:7" ht="15" customHeight="1" x14ac:dyDescent="0.2">
      <c r="A223" s="32">
        <v>3211</v>
      </c>
      <c r="B223" s="125" t="s">
        <v>277</v>
      </c>
      <c r="C223" s="125">
        <v>15455.48</v>
      </c>
      <c r="D223" s="125">
        <v>21000</v>
      </c>
      <c r="E223" s="125">
        <v>22000</v>
      </c>
      <c r="F223" s="125">
        <f t="shared" si="7"/>
        <v>-1400</v>
      </c>
      <c r="G223" s="13">
        <v>20600</v>
      </c>
    </row>
    <row r="224" spans="1:7" ht="15" customHeight="1" x14ac:dyDescent="0.2">
      <c r="A224" s="32">
        <v>3212</v>
      </c>
      <c r="B224" s="125" t="s">
        <v>276</v>
      </c>
      <c r="C224" s="125">
        <v>36719</v>
      </c>
      <c r="D224" s="125">
        <v>49500</v>
      </c>
      <c r="E224" s="125">
        <v>51500</v>
      </c>
      <c r="F224" s="125">
        <f t="shared" si="7"/>
        <v>-2700</v>
      </c>
      <c r="G224" s="13">
        <v>48800</v>
      </c>
    </row>
    <row r="225" spans="1:7" ht="15" customHeight="1" x14ac:dyDescent="0.2">
      <c r="A225" s="32">
        <v>3213</v>
      </c>
      <c r="B225" s="125" t="s">
        <v>275</v>
      </c>
      <c r="C225" s="125">
        <v>8582</v>
      </c>
      <c r="D225" s="125">
        <v>11500</v>
      </c>
      <c r="E225" s="125">
        <v>11500</v>
      </c>
      <c r="F225" s="125">
        <f t="shared" si="7"/>
        <v>-4000</v>
      </c>
      <c r="G225" s="13">
        <v>7500</v>
      </c>
    </row>
    <row r="226" spans="1:7" ht="15" customHeight="1" x14ac:dyDescent="0.2">
      <c r="A226" s="32">
        <v>3214</v>
      </c>
      <c r="B226" s="125" t="s">
        <v>274</v>
      </c>
      <c r="C226" s="125">
        <v>3212</v>
      </c>
      <c r="D226" s="125">
        <v>3500</v>
      </c>
      <c r="E226" s="125">
        <v>3500</v>
      </c>
      <c r="F226" s="125">
        <f t="shared" si="7"/>
        <v>0</v>
      </c>
      <c r="G226" s="13">
        <v>3500</v>
      </c>
    </row>
    <row r="227" spans="1:7" ht="18" customHeight="1" x14ac:dyDescent="0.2">
      <c r="A227" s="109">
        <v>322</v>
      </c>
      <c r="B227" s="124" t="s">
        <v>273</v>
      </c>
      <c r="C227" s="122">
        <v>181101</v>
      </c>
      <c r="D227" s="122">
        <v>246400</v>
      </c>
      <c r="E227" s="122">
        <v>237400</v>
      </c>
      <c r="F227" s="122">
        <f t="shared" si="7"/>
        <v>-19000</v>
      </c>
      <c r="G227" s="122">
        <v>218400</v>
      </c>
    </row>
    <row r="228" spans="1:7" ht="15" customHeight="1" x14ac:dyDescent="0.2">
      <c r="A228" s="32">
        <v>3221</v>
      </c>
      <c r="B228" s="125" t="s">
        <v>272</v>
      </c>
      <c r="C228" s="125">
        <v>21946</v>
      </c>
      <c r="D228" s="125">
        <v>29900</v>
      </c>
      <c r="E228" s="125">
        <v>29900</v>
      </c>
      <c r="F228" s="125">
        <f t="shared" si="7"/>
        <v>-8000</v>
      </c>
      <c r="G228" s="13">
        <v>21900</v>
      </c>
    </row>
    <row r="229" spans="1:7" ht="15" customHeight="1" x14ac:dyDescent="0.2">
      <c r="A229" s="32">
        <v>3222</v>
      </c>
      <c r="B229" s="125" t="s">
        <v>271</v>
      </c>
      <c r="C229" s="125">
        <v>51210</v>
      </c>
      <c r="D229" s="125">
        <v>50000</v>
      </c>
      <c r="E229" s="125">
        <v>50000</v>
      </c>
      <c r="F229" s="125">
        <f t="shared" si="7"/>
        <v>0</v>
      </c>
      <c r="G229" s="13">
        <v>50000</v>
      </c>
    </row>
    <row r="230" spans="1:7" ht="27" customHeight="1" x14ac:dyDescent="0.2">
      <c r="A230" s="34" t="s">
        <v>177</v>
      </c>
      <c r="B230" s="130" t="s">
        <v>176</v>
      </c>
      <c r="C230" s="131"/>
      <c r="D230" s="125">
        <v>0</v>
      </c>
      <c r="E230" s="131"/>
      <c r="F230" s="131">
        <f t="shared" si="7"/>
        <v>0</v>
      </c>
      <c r="G230" s="13">
        <v>0</v>
      </c>
    </row>
    <row r="231" spans="1:7" ht="9.9499999999999993" customHeight="1" x14ac:dyDescent="0.2">
      <c r="A231" s="31">
        <v>1</v>
      </c>
      <c r="B231" s="119">
        <v>2</v>
      </c>
      <c r="C231" s="16">
        <v>6</v>
      </c>
      <c r="D231" s="125">
        <v>0</v>
      </c>
      <c r="E231" s="16">
        <v>3</v>
      </c>
      <c r="F231" s="16">
        <v>4</v>
      </c>
      <c r="G231" s="13">
        <v>5</v>
      </c>
    </row>
    <row r="232" spans="1:7" ht="15" customHeight="1" x14ac:dyDescent="0.2">
      <c r="A232" s="32">
        <v>3223</v>
      </c>
      <c r="B232" s="125" t="s">
        <v>270</v>
      </c>
      <c r="C232" s="125">
        <v>84482</v>
      </c>
      <c r="D232" s="125">
        <v>124800</v>
      </c>
      <c r="E232" s="125">
        <v>114800</v>
      </c>
      <c r="F232" s="125">
        <f t="shared" si="7"/>
        <v>0</v>
      </c>
      <c r="G232" s="13">
        <v>114800</v>
      </c>
    </row>
    <row r="233" spans="1:7" ht="15" customHeight="1" x14ac:dyDescent="0.2">
      <c r="A233" s="32">
        <v>3224</v>
      </c>
      <c r="B233" s="125" t="s">
        <v>269</v>
      </c>
      <c r="C233" s="125">
        <v>5847</v>
      </c>
      <c r="D233" s="125">
        <v>28900</v>
      </c>
      <c r="E233" s="125">
        <v>29400</v>
      </c>
      <c r="F233" s="125">
        <f t="shared" si="7"/>
        <v>-10000</v>
      </c>
      <c r="G233" s="13">
        <v>19400</v>
      </c>
    </row>
    <row r="234" spans="1:7" ht="15" customHeight="1" x14ac:dyDescent="0.2">
      <c r="A234" s="32">
        <v>3225</v>
      </c>
      <c r="B234" s="125" t="s">
        <v>268</v>
      </c>
      <c r="C234" s="125">
        <v>14777</v>
      </c>
      <c r="D234" s="125">
        <v>11800</v>
      </c>
      <c r="E234" s="125">
        <v>12300</v>
      </c>
      <c r="F234" s="125">
        <f t="shared" si="7"/>
        <v>0</v>
      </c>
      <c r="G234" s="13">
        <v>12300</v>
      </c>
    </row>
    <row r="235" spans="1:7" ht="15" customHeight="1" x14ac:dyDescent="0.2">
      <c r="A235" s="32">
        <v>3227</v>
      </c>
      <c r="B235" s="125" t="s">
        <v>267</v>
      </c>
      <c r="C235" s="125">
        <v>2839</v>
      </c>
      <c r="D235" s="125">
        <v>1000</v>
      </c>
      <c r="E235" s="125">
        <v>1000</v>
      </c>
      <c r="F235" s="125">
        <f t="shared" si="7"/>
        <v>-1000</v>
      </c>
      <c r="G235" s="13">
        <v>0</v>
      </c>
    </row>
    <row r="236" spans="1:7" ht="18" customHeight="1" x14ac:dyDescent="0.2">
      <c r="A236" s="109">
        <v>323</v>
      </c>
      <c r="B236" s="124" t="s">
        <v>266</v>
      </c>
      <c r="C236" s="122">
        <v>1046485.8599999999</v>
      </c>
      <c r="D236" s="122">
        <v>1042590</v>
      </c>
      <c r="E236" s="122">
        <v>1057290</v>
      </c>
      <c r="F236" s="122">
        <f t="shared" si="7"/>
        <v>293550</v>
      </c>
      <c r="G236" s="122">
        <v>1350840</v>
      </c>
    </row>
    <row r="237" spans="1:7" ht="15" customHeight="1" x14ac:dyDescent="0.2">
      <c r="A237" s="32">
        <v>3231</v>
      </c>
      <c r="B237" s="125" t="s">
        <v>265</v>
      </c>
      <c r="C237" s="125">
        <v>28592.880000000001</v>
      </c>
      <c r="D237" s="125">
        <v>37200</v>
      </c>
      <c r="E237" s="125">
        <v>37200</v>
      </c>
      <c r="F237" s="125">
        <f t="shared" si="7"/>
        <v>700</v>
      </c>
      <c r="G237" s="13">
        <v>37900</v>
      </c>
    </row>
    <row r="238" spans="1:7" ht="15" customHeight="1" x14ac:dyDescent="0.2">
      <c r="A238" s="32">
        <v>3232</v>
      </c>
      <c r="B238" s="125" t="s">
        <v>264</v>
      </c>
      <c r="C238" s="125">
        <v>679754.91</v>
      </c>
      <c r="D238" s="125">
        <v>592200</v>
      </c>
      <c r="E238" s="125">
        <v>581200</v>
      </c>
      <c r="F238" s="125">
        <f t="shared" si="7"/>
        <v>223000</v>
      </c>
      <c r="G238" s="13">
        <v>804200</v>
      </c>
    </row>
    <row r="239" spans="1:7" ht="15" customHeight="1" x14ac:dyDescent="0.2">
      <c r="A239" s="32">
        <v>3233</v>
      </c>
      <c r="B239" s="125" t="s">
        <v>263</v>
      </c>
      <c r="C239" s="125">
        <v>9590.82</v>
      </c>
      <c r="D239" s="125">
        <v>17300</v>
      </c>
      <c r="E239" s="125">
        <v>11300</v>
      </c>
      <c r="F239" s="125">
        <f t="shared" si="7"/>
        <v>-4000</v>
      </c>
      <c r="G239" s="13">
        <v>7300</v>
      </c>
    </row>
    <row r="240" spans="1:7" ht="15" customHeight="1" x14ac:dyDescent="0.2">
      <c r="A240" s="32">
        <v>3234</v>
      </c>
      <c r="B240" s="125" t="s">
        <v>262</v>
      </c>
      <c r="C240" s="125">
        <v>82856.539999999994</v>
      </c>
      <c r="D240" s="125">
        <v>109400</v>
      </c>
      <c r="E240" s="125">
        <v>86400</v>
      </c>
      <c r="F240" s="125">
        <f t="shared" si="7"/>
        <v>-16000</v>
      </c>
      <c r="G240" s="13">
        <v>70400</v>
      </c>
    </row>
    <row r="241" spans="1:7" ht="15" customHeight="1" x14ac:dyDescent="0.2">
      <c r="A241" s="32">
        <v>3235</v>
      </c>
      <c r="B241" s="125" t="s">
        <v>261</v>
      </c>
      <c r="C241" s="125">
        <v>5276.21</v>
      </c>
      <c r="D241" s="125">
        <v>500</v>
      </c>
      <c r="E241" s="125">
        <v>500</v>
      </c>
      <c r="F241" s="125">
        <f t="shared" si="7"/>
        <v>300</v>
      </c>
      <c r="G241" s="13">
        <v>800</v>
      </c>
    </row>
    <row r="242" spans="1:7" ht="15" customHeight="1" x14ac:dyDescent="0.2">
      <c r="A242" s="32">
        <v>3236</v>
      </c>
      <c r="B242" s="125" t="s">
        <v>260</v>
      </c>
      <c r="C242" s="125">
        <v>10010.35</v>
      </c>
      <c r="D242" s="125">
        <v>12560</v>
      </c>
      <c r="E242" s="125">
        <v>12060</v>
      </c>
      <c r="F242" s="125">
        <f t="shared" si="7"/>
        <v>0</v>
      </c>
      <c r="G242" s="13">
        <v>12060</v>
      </c>
    </row>
    <row r="243" spans="1:7" ht="15" customHeight="1" x14ac:dyDescent="0.2">
      <c r="A243" s="32">
        <v>3237</v>
      </c>
      <c r="B243" s="125" t="s">
        <v>259</v>
      </c>
      <c r="C243" s="125">
        <v>131896.99</v>
      </c>
      <c r="D243" s="125">
        <v>146200</v>
      </c>
      <c r="E243" s="125">
        <v>203700</v>
      </c>
      <c r="F243" s="125">
        <f t="shared" si="7"/>
        <v>89000</v>
      </c>
      <c r="G243" s="13">
        <v>292700</v>
      </c>
    </row>
    <row r="244" spans="1:7" ht="15" customHeight="1" x14ac:dyDescent="0.2">
      <c r="A244" s="32">
        <v>3238</v>
      </c>
      <c r="B244" s="125" t="s">
        <v>258</v>
      </c>
      <c r="C244" s="125">
        <v>43500.07</v>
      </c>
      <c r="D244" s="125">
        <v>48730</v>
      </c>
      <c r="E244" s="125">
        <v>48730</v>
      </c>
      <c r="F244" s="125">
        <f t="shared" si="7"/>
        <v>-1000</v>
      </c>
      <c r="G244" s="13">
        <v>47730</v>
      </c>
    </row>
    <row r="245" spans="1:7" ht="15" customHeight="1" x14ac:dyDescent="0.2">
      <c r="A245" s="32">
        <v>3239</v>
      </c>
      <c r="B245" s="125" t="s">
        <v>257</v>
      </c>
      <c r="C245" s="125">
        <v>55007.09</v>
      </c>
      <c r="D245" s="125">
        <v>78500</v>
      </c>
      <c r="E245" s="125">
        <v>76200</v>
      </c>
      <c r="F245" s="125">
        <f t="shared" si="7"/>
        <v>1550</v>
      </c>
      <c r="G245" s="13">
        <v>77750</v>
      </c>
    </row>
    <row r="246" spans="1:7" ht="18" customHeight="1" x14ac:dyDescent="0.2">
      <c r="A246" s="109">
        <v>324</v>
      </c>
      <c r="B246" s="129" t="s">
        <v>256</v>
      </c>
      <c r="C246" s="122">
        <v>0</v>
      </c>
      <c r="D246" s="122">
        <v>0</v>
      </c>
      <c r="E246" s="122">
        <v>0</v>
      </c>
      <c r="F246" s="122">
        <f t="shared" si="7"/>
        <v>0</v>
      </c>
      <c r="G246" s="122">
        <v>0</v>
      </c>
    </row>
    <row r="247" spans="1:7" ht="15.75" customHeight="1" x14ac:dyDescent="0.2">
      <c r="A247" s="32">
        <v>3241</v>
      </c>
      <c r="B247" s="125" t="s">
        <v>255</v>
      </c>
      <c r="C247" s="125">
        <v>0</v>
      </c>
      <c r="D247" s="125">
        <v>0</v>
      </c>
      <c r="E247" s="125">
        <v>0</v>
      </c>
      <c r="F247" s="125">
        <f t="shared" si="7"/>
        <v>0</v>
      </c>
      <c r="G247" s="13">
        <v>0</v>
      </c>
    </row>
    <row r="248" spans="1:7" ht="18" customHeight="1" x14ac:dyDescent="0.2">
      <c r="A248" s="109">
        <v>329</v>
      </c>
      <c r="B248" s="129" t="s">
        <v>254</v>
      </c>
      <c r="C248" s="122">
        <v>305069.39</v>
      </c>
      <c r="D248" s="122">
        <v>475450</v>
      </c>
      <c r="E248" s="122">
        <v>509950</v>
      </c>
      <c r="F248" s="122">
        <f t="shared" si="7"/>
        <v>-72525</v>
      </c>
      <c r="G248" s="122">
        <v>437425</v>
      </c>
    </row>
    <row r="249" spans="1:7" ht="15" customHeight="1" x14ac:dyDescent="0.2">
      <c r="A249" s="32">
        <v>3291</v>
      </c>
      <c r="B249" s="125" t="s">
        <v>253</v>
      </c>
      <c r="C249" s="125">
        <v>12042.89</v>
      </c>
      <c r="D249" s="125">
        <v>12000</v>
      </c>
      <c r="E249" s="125">
        <v>12000</v>
      </c>
      <c r="F249" s="125">
        <f t="shared" si="7"/>
        <v>-4000</v>
      </c>
      <c r="G249" s="13">
        <v>8000</v>
      </c>
    </row>
    <row r="250" spans="1:7" ht="15" customHeight="1" x14ac:dyDescent="0.2">
      <c r="A250" s="32">
        <v>3292</v>
      </c>
      <c r="B250" s="125" t="s">
        <v>252</v>
      </c>
      <c r="C250" s="125">
        <v>7778.49</v>
      </c>
      <c r="D250" s="125">
        <v>10600</v>
      </c>
      <c r="E250" s="125">
        <v>10600</v>
      </c>
      <c r="F250" s="125">
        <f t="shared" si="7"/>
        <v>0</v>
      </c>
      <c r="G250" s="13">
        <v>10600</v>
      </c>
    </row>
    <row r="251" spans="1:7" ht="15" customHeight="1" x14ac:dyDescent="0.2">
      <c r="A251" s="32">
        <v>3293</v>
      </c>
      <c r="B251" s="125" t="s">
        <v>251</v>
      </c>
      <c r="C251" s="125">
        <v>6705.18</v>
      </c>
      <c r="D251" s="125">
        <v>18400</v>
      </c>
      <c r="E251" s="125">
        <v>18400</v>
      </c>
      <c r="F251" s="125">
        <f t="shared" ref="F251:F314" si="8">G251-E251</f>
        <v>-4800</v>
      </c>
      <c r="G251" s="13">
        <v>13600</v>
      </c>
    </row>
    <row r="252" spans="1:7" ht="15" customHeight="1" x14ac:dyDescent="0.2">
      <c r="A252" s="32">
        <v>3294</v>
      </c>
      <c r="B252" s="125" t="s">
        <v>250</v>
      </c>
      <c r="C252" s="125">
        <v>8329.24</v>
      </c>
      <c r="D252" s="125">
        <v>15800</v>
      </c>
      <c r="E252" s="125">
        <v>15800</v>
      </c>
      <c r="F252" s="125">
        <f t="shared" si="8"/>
        <v>0</v>
      </c>
      <c r="G252" s="13">
        <v>15800</v>
      </c>
    </row>
    <row r="253" spans="1:7" ht="15" customHeight="1" x14ac:dyDescent="0.2">
      <c r="A253" s="32">
        <v>3295</v>
      </c>
      <c r="B253" s="125" t="s">
        <v>249</v>
      </c>
      <c r="C253" s="125">
        <v>434.65</v>
      </c>
      <c r="D253" s="125">
        <v>1000</v>
      </c>
      <c r="E253" s="125">
        <v>1000</v>
      </c>
      <c r="F253" s="125">
        <f t="shared" si="8"/>
        <v>0</v>
      </c>
      <c r="G253" s="13">
        <v>1000</v>
      </c>
    </row>
    <row r="254" spans="1:7" ht="15" customHeight="1" x14ac:dyDescent="0.2">
      <c r="A254" s="32">
        <v>3296</v>
      </c>
      <c r="B254" s="125" t="s">
        <v>248</v>
      </c>
      <c r="C254" s="125">
        <v>33.18</v>
      </c>
      <c r="D254" s="125">
        <v>4000</v>
      </c>
      <c r="E254" s="125">
        <v>2000</v>
      </c>
      <c r="F254" s="125">
        <f t="shared" si="8"/>
        <v>1000</v>
      </c>
      <c r="G254" s="13">
        <v>3000</v>
      </c>
    </row>
    <row r="255" spans="1:7" ht="15" customHeight="1" x14ac:dyDescent="0.2">
      <c r="A255" s="32">
        <v>3299</v>
      </c>
      <c r="B255" s="125" t="s">
        <v>247</v>
      </c>
      <c r="C255" s="125">
        <v>269745.76</v>
      </c>
      <c r="D255" s="125">
        <v>413650</v>
      </c>
      <c r="E255" s="125">
        <v>450150</v>
      </c>
      <c r="F255" s="125">
        <f t="shared" si="8"/>
        <v>-64725</v>
      </c>
      <c r="G255" s="13">
        <v>385425</v>
      </c>
    </row>
    <row r="256" spans="1:7" ht="21" customHeight="1" x14ac:dyDescent="0.2">
      <c r="A256" s="108">
        <v>34</v>
      </c>
      <c r="B256" s="121" t="s">
        <v>246</v>
      </c>
      <c r="C256" s="121">
        <v>35961.330000000009</v>
      </c>
      <c r="D256" s="121">
        <v>100750</v>
      </c>
      <c r="E256" s="121">
        <v>101950</v>
      </c>
      <c r="F256" s="121">
        <f t="shared" si="8"/>
        <v>-53100</v>
      </c>
      <c r="G256" s="121">
        <v>48850</v>
      </c>
    </row>
    <row r="257" spans="1:7" ht="18" customHeight="1" x14ac:dyDescent="0.2">
      <c r="A257" s="109">
        <v>342</v>
      </c>
      <c r="B257" s="124" t="s">
        <v>245</v>
      </c>
      <c r="C257" s="122">
        <v>466.87</v>
      </c>
      <c r="D257" s="122">
        <v>1000</v>
      </c>
      <c r="E257" s="122">
        <v>1200</v>
      </c>
      <c r="F257" s="122">
        <f t="shared" si="8"/>
        <v>-200</v>
      </c>
      <c r="G257" s="122">
        <v>1000</v>
      </c>
    </row>
    <row r="258" spans="1:7" ht="15" customHeight="1" x14ac:dyDescent="0.2">
      <c r="A258" s="32">
        <v>3422</v>
      </c>
      <c r="B258" s="123" t="s">
        <v>244</v>
      </c>
      <c r="C258" s="125"/>
      <c r="D258" s="125">
        <v>0</v>
      </c>
      <c r="E258" s="125">
        <v>0</v>
      </c>
      <c r="F258" s="125">
        <f t="shared" si="8"/>
        <v>0</v>
      </c>
      <c r="G258" s="13">
        <v>0</v>
      </c>
    </row>
    <row r="259" spans="1:7" ht="15" customHeight="1" x14ac:dyDescent="0.2">
      <c r="A259" s="32">
        <v>3423</v>
      </c>
      <c r="B259" s="123" t="s">
        <v>243</v>
      </c>
      <c r="C259" s="125">
        <v>466.87</v>
      </c>
      <c r="D259" s="125">
        <v>1000</v>
      </c>
      <c r="E259" s="125">
        <v>1200</v>
      </c>
      <c r="F259" s="125">
        <f t="shared" si="8"/>
        <v>-200</v>
      </c>
      <c r="G259" s="13">
        <v>1000</v>
      </c>
    </row>
    <row r="260" spans="1:7" ht="18" customHeight="1" x14ac:dyDescent="0.2">
      <c r="A260" s="109">
        <v>343</v>
      </c>
      <c r="B260" s="124" t="s">
        <v>242</v>
      </c>
      <c r="C260" s="122">
        <v>35494.460000000006</v>
      </c>
      <c r="D260" s="122">
        <v>99750</v>
      </c>
      <c r="E260" s="122">
        <v>100750</v>
      </c>
      <c r="F260" s="122">
        <f t="shared" si="8"/>
        <v>-52900</v>
      </c>
      <c r="G260" s="122">
        <v>47850</v>
      </c>
    </row>
    <row r="261" spans="1:7" ht="15" customHeight="1" x14ac:dyDescent="0.2">
      <c r="A261" s="32">
        <v>3431</v>
      </c>
      <c r="B261" s="125" t="s">
        <v>241</v>
      </c>
      <c r="C261" s="125">
        <v>11442.28</v>
      </c>
      <c r="D261" s="125">
        <v>12750</v>
      </c>
      <c r="E261" s="125">
        <v>14750</v>
      </c>
      <c r="F261" s="125">
        <f t="shared" si="8"/>
        <v>0</v>
      </c>
      <c r="G261" s="13">
        <v>14750</v>
      </c>
    </row>
    <row r="262" spans="1:7" ht="15" customHeight="1" x14ac:dyDescent="0.2">
      <c r="A262" s="32">
        <v>3432</v>
      </c>
      <c r="B262" s="125" t="s">
        <v>240</v>
      </c>
      <c r="C262" s="125"/>
      <c r="D262" s="125">
        <v>0</v>
      </c>
      <c r="E262" s="125">
        <v>0</v>
      </c>
      <c r="F262" s="125">
        <f t="shared" si="8"/>
        <v>0</v>
      </c>
      <c r="G262" s="13">
        <v>0</v>
      </c>
    </row>
    <row r="263" spans="1:7" ht="15" customHeight="1" x14ac:dyDescent="0.2">
      <c r="A263" s="32">
        <v>3433</v>
      </c>
      <c r="B263" s="125" t="s">
        <v>239</v>
      </c>
      <c r="C263" s="125">
        <v>571.34</v>
      </c>
      <c r="D263" s="125">
        <v>4000</v>
      </c>
      <c r="E263" s="125">
        <v>2000</v>
      </c>
      <c r="F263" s="125">
        <f t="shared" si="8"/>
        <v>-700</v>
      </c>
      <c r="G263" s="13">
        <v>1300</v>
      </c>
    </row>
    <row r="264" spans="1:7" ht="15" customHeight="1" x14ac:dyDescent="0.2">
      <c r="A264" s="32">
        <v>3434</v>
      </c>
      <c r="B264" s="126" t="s">
        <v>238</v>
      </c>
      <c r="C264" s="125">
        <v>23454.36</v>
      </c>
      <c r="D264" s="125">
        <v>28000</v>
      </c>
      <c r="E264" s="125">
        <v>29000</v>
      </c>
      <c r="F264" s="125">
        <f t="shared" si="8"/>
        <v>-29000</v>
      </c>
      <c r="G264" s="13"/>
    </row>
    <row r="265" spans="1:7" ht="15" customHeight="1" x14ac:dyDescent="0.2">
      <c r="A265" s="32">
        <v>3434</v>
      </c>
      <c r="B265" s="126" t="s">
        <v>237</v>
      </c>
      <c r="C265" s="125"/>
      <c r="D265" s="125">
        <v>0</v>
      </c>
      <c r="E265" s="125">
        <v>0</v>
      </c>
      <c r="F265" s="125">
        <f t="shared" si="8"/>
        <v>0</v>
      </c>
      <c r="G265" s="13"/>
    </row>
    <row r="266" spans="1:7" ht="15" customHeight="1" x14ac:dyDescent="0.2">
      <c r="A266" s="32">
        <v>3434</v>
      </c>
      <c r="B266" s="126" t="s">
        <v>236</v>
      </c>
      <c r="C266" s="125">
        <v>26.48</v>
      </c>
      <c r="D266" s="125">
        <v>55000</v>
      </c>
      <c r="E266" s="125">
        <v>55000</v>
      </c>
      <c r="F266" s="125">
        <f t="shared" si="8"/>
        <v>-23200</v>
      </c>
      <c r="G266" s="13">
        <v>31800</v>
      </c>
    </row>
    <row r="267" spans="1:7" ht="21" customHeight="1" x14ac:dyDescent="0.2">
      <c r="A267" s="108">
        <v>35</v>
      </c>
      <c r="B267" s="121" t="s">
        <v>235</v>
      </c>
      <c r="C267" s="121">
        <v>0</v>
      </c>
      <c r="D267" s="121">
        <v>7000</v>
      </c>
      <c r="E267" s="121">
        <v>1000</v>
      </c>
      <c r="F267" s="121">
        <f t="shared" si="8"/>
        <v>-500</v>
      </c>
      <c r="G267" s="121">
        <v>500</v>
      </c>
    </row>
    <row r="268" spans="1:7" ht="18" customHeight="1" x14ac:dyDescent="0.2">
      <c r="A268" s="109">
        <v>352</v>
      </c>
      <c r="B268" s="124" t="s">
        <v>234</v>
      </c>
      <c r="C268" s="122">
        <v>0</v>
      </c>
      <c r="D268" s="122">
        <v>7000</v>
      </c>
      <c r="E268" s="122">
        <v>1000</v>
      </c>
      <c r="F268" s="122">
        <f t="shared" si="8"/>
        <v>-500</v>
      </c>
      <c r="G268" s="122">
        <v>500</v>
      </c>
    </row>
    <row r="269" spans="1:7" ht="15" customHeight="1" x14ac:dyDescent="0.2">
      <c r="A269" s="32">
        <v>3523</v>
      </c>
      <c r="B269" s="123" t="s">
        <v>233</v>
      </c>
      <c r="C269" s="125">
        <v>0</v>
      </c>
      <c r="D269" s="125">
        <v>7000</v>
      </c>
      <c r="E269" s="125">
        <v>1000</v>
      </c>
      <c r="F269" s="125">
        <f t="shared" si="8"/>
        <v>-500</v>
      </c>
      <c r="G269" s="13">
        <v>500</v>
      </c>
    </row>
    <row r="270" spans="1:7" ht="21" customHeight="1" x14ac:dyDescent="0.2">
      <c r="A270" s="108">
        <v>36</v>
      </c>
      <c r="B270" s="136" t="s">
        <v>232</v>
      </c>
      <c r="C270" s="121">
        <v>34240.370000000003</v>
      </c>
      <c r="D270" s="121">
        <v>40000</v>
      </c>
      <c r="E270" s="121">
        <v>102000</v>
      </c>
      <c r="F270" s="121">
        <f t="shared" si="8"/>
        <v>-51750</v>
      </c>
      <c r="G270" s="121">
        <v>50250</v>
      </c>
    </row>
    <row r="271" spans="1:7" ht="18" customHeight="1" x14ac:dyDescent="0.2">
      <c r="A271" s="109">
        <v>363</v>
      </c>
      <c r="B271" s="124" t="s">
        <v>231</v>
      </c>
      <c r="C271" s="122">
        <v>0</v>
      </c>
      <c r="D271" s="122">
        <v>0</v>
      </c>
      <c r="E271" s="122">
        <v>0</v>
      </c>
      <c r="F271" s="122">
        <f t="shared" si="8"/>
        <v>0</v>
      </c>
      <c r="G271" s="122">
        <v>0</v>
      </c>
    </row>
    <row r="272" spans="1:7" ht="15" customHeight="1" x14ac:dyDescent="0.2">
      <c r="A272" s="32">
        <v>3631</v>
      </c>
      <c r="B272" s="125" t="s">
        <v>230</v>
      </c>
      <c r="C272" s="125">
        <v>0</v>
      </c>
      <c r="D272" s="125">
        <v>0</v>
      </c>
      <c r="E272" s="125">
        <v>0</v>
      </c>
      <c r="F272" s="125">
        <f t="shared" si="8"/>
        <v>0</v>
      </c>
      <c r="G272" s="13">
        <v>0</v>
      </c>
    </row>
    <row r="273" spans="1:7" ht="15" customHeight="1" x14ac:dyDescent="0.2">
      <c r="A273" s="32">
        <v>3632</v>
      </c>
      <c r="B273" s="125" t="s">
        <v>229</v>
      </c>
      <c r="C273" s="125"/>
      <c r="D273" s="125">
        <v>0</v>
      </c>
      <c r="E273" s="125">
        <v>0</v>
      </c>
      <c r="F273" s="125">
        <f t="shared" si="8"/>
        <v>0</v>
      </c>
      <c r="G273" s="13">
        <v>0</v>
      </c>
    </row>
    <row r="274" spans="1:7" ht="18" customHeight="1" x14ac:dyDescent="0.2">
      <c r="A274" s="109">
        <v>366</v>
      </c>
      <c r="B274" s="129" t="s">
        <v>228</v>
      </c>
      <c r="C274" s="122">
        <v>34240.370000000003</v>
      </c>
      <c r="D274" s="122">
        <v>40000</v>
      </c>
      <c r="E274" s="122">
        <v>102000</v>
      </c>
      <c r="F274" s="122">
        <f t="shared" si="8"/>
        <v>-51750</v>
      </c>
      <c r="G274" s="122">
        <v>50250</v>
      </c>
    </row>
    <row r="275" spans="1:7" ht="15" customHeight="1" x14ac:dyDescent="0.2">
      <c r="A275" s="32">
        <v>3661</v>
      </c>
      <c r="B275" s="125" t="s">
        <v>227</v>
      </c>
      <c r="C275" s="125">
        <v>34240.370000000003</v>
      </c>
      <c r="D275" s="125">
        <v>40000</v>
      </c>
      <c r="E275" s="125">
        <v>102000</v>
      </c>
      <c r="F275" s="125">
        <f t="shared" si="8"/>
        <v>-59500</v>
      </c>
      <c r="G275" s="13">
        <v>42500</v>
      </c>
    </row>
    <row r="276" spans="1:7" ht="15" customHeight="1" x14ac:dyDescent="0.2">
      <c r="A276" s="32">
        <v>3662</v>
      </c>
      <c r="B276" s="125" t="s">
        <v>226</v>
      </c>
      <c r="C276" s="125">
        <v>0</v>
      </c>
      <c r="D276" s="125">
        <v>0</v>
      </c>
      <c r="E276" s="125">
        <v>0</v>
      </c>
      <c r="F276" s="125">
        <f t="shared" si="8"/>
        <v>7750</v>
      </c>
      <c r="G276" s="13">
        <v>7750</v>
      </c>
    </row>
    <row r="277" spans="1:7" ht="21" customHeight="1" x14ac:dyDescent="0.2">
      <c r="A277" s="108">
        <v>37</v>
      </c>
      <c r="B277" s="121" t="s">
        <v>225</v>
      </c>
      <c r="C277" s="121">
        <v>154738.14600000001</v>
      </c>
      <c r="D277" s="121">
        <v>234000</v>
      </c>
      <c r="E277" s="121">
        <v>263000</v>
      </c>
      <c r="F277" s="121">
        <f t="shared" si="8"/>
        <v>-57000</v>
      </c>
      <c r="G277" s="121">
        <v>206000</v>
      </c>
    </row>
    <row r="278" spans="1:7" ht="18" customHeight="1" x14ac:dyDescent="0.2">
      <c r="A278" s="109">
        <v>372</v>
      </c>
      <c r="B278" s="129" t="s">
        <v>224</v>
      </c>
      <c r="C278" s="122">
        <v>154738.14600000001</v>
      </c>
      <c r="D278" s="122">
        <v>234000</v>
      </c>
      <c r="E278" s="122">
        <v>263000</v>
      </c>
      <c r="F278" s="122">
        <f t="shared" si="8"/>
        <v>-57000</v>
      </c>
      <c r="G278" s="122">
        <v>206000</v>
      </c>
    </row>
    <row r="279" spans="1:7" ht="15" customHeight="1" x14ac:dyDescent="0.2">
      <c r="A279" s="32">
        <v>3721</v>
      </c>
      <c r="B279" s="125" t="s">
        <v>223</v>
      </c>
      <c r="C279" s="126">
        <v>113267.61</v>
      </c>
      <c r="D279" s="125">
        <v>154000</v>
      </c>
      <c r="E279" s="125">
        <v>153000</v>
      </c>
      <c r="F279" s="125">
        <f t="shared" si="8"/>
        <v>-57000</v>
      </c>
      <c r="G279" s="13">
        <v>96000</v>
      </c>
    </row>
    <row r="280" spans="1:7" ht="27" customHeight="1" x14ac:dyDescent="0.2">
      <c r="A280" s="34" t="s">
        <v>177</v>
      </c>
      <c r="B280" s="130" t="s">
        <v>176</v>
      </c>
      <c r="C280" s="131"/>
      <c r="D280" s="125">
        <v>0</v>
      </c>
      <c r="E280" s="131"/>
      <c r="F280" s="131">
        <f t="shared" si="8"/>
        <v>0</v>
      </c>
      <c r="G280" s="13">
        <v>0</v>
      </c>
    </row>
    <row r="281" spans="1:7" ht="9.9499999999999993" customHeight="1" x14ac:dyDescent="0.2">
      <c r="A281" s="31">
        <v>1</v>
      </c>
      <c r="B281" s="119">
        <v>2</v>
      </c>
      <c r="C281" s="16">
        <v>6</v>
      </c>
      <c r="D281" s="125">
        <v>0</v>
      </c>
      <c r="E281" s="16">
        <v>3</v>
      </c>
      <c r="F281" s="16">
        <v>4</v>
      </c>
      <c r="G281" s="13">
        <v>5</v>
      </c>
    </row>
    <row r="282" spans="1:7" ht="15" customHeight="1" x14ac:dyDescent="0.2">
      <c r="A282" s="32">
        <v>3722</v>
      </c>
      <c r="B282" s="125" t="s">
        <v>222</v>
      </c>
      <c r="C282" s="125">
        <v>41470.536</v>
      </c>
      <c r="D282" s="125">
        <v>80000</v>
      </c>
      <c r="E282" s="125">
        <v>110000</v>
      </c>
      <c r="F282" s="125">
        <f t="shared" si="8"/>
        <v>0</v>
      </c>
      <c r="G282" s="13">
        <v>110000</v>
      </c>
    </row>
    <row r="283" spans="1:7" ht="21" customHeight="1" x14ac:dyDescent="0.2">
      <c r="A283" s="108">
        <v>38</v>
      </c>
      <c r="B283" s="121" t="s">
        <v>221</v>
      </c>
      <c r="C283" s="121">
        <v>1283651.8799999999</v>
      </c>
      <c r="D283" s="121">
        <v>2309660</v>
      </c>
      <c r="E283" s="121">
        <v>1337181</v>
      </c>
      <c r="F283" s="121">
        <f t="shared" si="8"/>
        <v>31215</v>
      </c>
      <c r="G283" s="121">
        <v>1368396</v>
      </c>
    </row>
    <row r="284" spans="1:7" ht="18" customHeight="1" x14ac:dyDescent="0.2">
      <c r="A284" s="109">
        <v>381</v>
      </c>
      <c r="B284" s="124" t="s">
        <v>220</v>
      </c>
      <c r="C284" s="122">
        <v>346176.88</v>
      </c>
      <c r="D284" s="122">
        <v>325000</v>
      </c>
      <c r="E284" s="122">
        <v>328000</v>
      </c>
      <c r="F284" s="122">
        <f t="shared" si="8"/>
        <v>10700</v>
      </c>
      <c r="G284" s="122">
        <v>338700</v>
      </c>
    </row>
    <row r="285" spans="1:7" ht="15" customHeight="1" x14ac:dyDescent="0.2">
      <c r="A285" s="32">
        <v>3811</v>
      </c>
      <c r="B285" s="125" t="s">
        <v>219</v>
      </c>
      <c r="C285" s="125">
        <v>324343.94</v>
      </c>
      <c r="D285" s="125">
        <v>315600</v>
      </c>
      <c r="E285" s="125">
        <v>318600</v>
      </c>
      <c r="F285" s="125">
        <f t="shared" si="8"/>
        <v>10700</v>
      </c>
      <c r="G285" s="13">
        <v>329300</v>
      </c>
    </row>
    <row r="286" spans="1:7" ht="15" customHeight="1" x14ac:dyDescent="0.2">
      <c r="A286" s="32">
        <v>3812</v>
      </c>
      <c r="B286" s="125" t="s">
        <v>218</v>
      </c>
      <c r="C286" s="125">
        <v>21832.94</v>
      </c>
      <c r="D286" s="125">
        <v>9400</v>
      </c>
      <c r="E286" s="125">
        <v>9400</v>
      </c>
      <c r="F286" s="125">
        <f t="shared" si="8"/>
        <v>0</v>
      </c>
      <c r="G286" s="13">
        <v>9400</v>
      </c>
    </row>
    <row r="287" spans="1:7" ht="18" customHeight="1" x14ac:dyDescent="0.2">
      <c r="A287" s="109">
        <v>382</v>
      </c>
      <c r="B287" s="124" t="s">
        <v>217</v>
      </c>
      <c r="C287" s="122">
        <v>0</v>
      </c>
      <c r="D287" s="122">
        <v>4000</v>
      </c>
      <c r="E287" s="122">
        <v>0</v>
      </c>
      <c r="F287" s="122">
        <f t="shared" si="8"/>
        <v>0</v>
      </c>
      <c r="G287" s="122">
        <v>0</v>
      </c>
    </row>
    <row r="288" spans="1:7" ht="15" customHeight="1" x14ac:dyDescent="0.2">
      <c r="A288" s="32">
        <v>3821</v>
      </c>
      <c r="B288" s="125" t="s">
        <v>216</v>
      </c>
      <c r="C288" s="125">
        <v>0</v>
      </c>
      <c r="D288" s="125">
        <v>4000</v>
      </c>
      <c r="E288" s="125">
        <v>0</v>
      </c>
      <c r="F288" s="125">
        <f t="shared" si="8"/>
        <v>0</v>
      </c>
      <c r="G288" s="13">
        <v>0</v>
      </c>
    </row>
    <row r="289" spans="1:7" ht="15" customHeight="1" x14ac:dyDescent="0.2">
      <c r="A289" s="32">
        <v>3822</v>
      </c>
      <c r="B289" s="125" t="s">
        <v>215</v>
      </c>
      <c r="C289" s="125">
        <v>0</v>
      </c>
      <c r="D289" s="125">
        <v>0</v>
      </c>
      <c r="E289" s="125">
        <v>0</v>
      </c>
      <c r="F289" s="125">
        <f t="shared" si="8"/>
        <v>0</v>
      </c>
      <c r="G289" s="13">
        <v>0</v>
      </c>
    </row>
    <row r="290" spans="1:7" ht="18" customHeight="1" x14ac:dyDescent="0.2">
      <c r="A290" s="109">
        <v>383</v>
      </c>
      <c r="B290" s="124" t="s">
        <v>214</v>
      </c>
      <c r="C290" s="122">
        <v>1500</v>
      </c>
      <c r="D290" s="122">
        <v>5000</v>
      </c>
      <c r="E290" s="122">
        <v>5000</v>
      </c>
      <c r="F290" s="122">
        <f t="shared" si="8"/>
        <v>0</v>
      </c>
      <c r="G290" s="122">
        <v>5000</v>
      </c>
    </row>
    <row r="291" spans="1:7" ht="15" customHeight="1" x14ac:dyDescent="0.2">
      <c r="A291" s="32">
        <v>3831</v>
      </c>
      <c r="B291" s="125" t="s">
        <v>213</v>
      </c>
      <c r="C291" s="125">
        <v>1500</v>
      </c>
      <c r="D291" s="125">
        <v>5000</v>
      </c>
      <c r="E291" s="125">
        <v>5000</v>
      </c>
      <c r="F291" s="125">
        <f t="shared" si="8"/>
        <v>0</v>
      </c>
      <c r="G291" s="13">
        <v>5000</v>
      </c>
    </row>
    <row r="292" spans="1:7" ht="18" customHeight="1" x14ac:dyDescent="0.2">
      <c r="A292" s="109">
        <v>385</v>
      </c>
      <c r="B292" s="124" t="s">
        <v>212</v>
      </c>
      <c r="C292" s="122">
        <v>0</v>
      </c>
      <c r="D292" s="122">
        <v>5660</v>
      </c>
      <c r="E292" s="122">
        <v>10681</v>
      </c>
      <c r="F292" s="122">
        <f t="shared" si="8"/>
        <v>-2985</v>
      </c>
      <c r="G292" s="122">
        <v>7696</v>
      </c>
    </row>
    <row r="293" spans="1:7" ht="15" customHeight="1" x14ac:dyDescent="0.2">
      <c r="A293" s="32">
        <v>3851</v>
      </c>
      <c r="B293" s="125" t="s">
        <v>211</v>
      </c>
      <c r="C293" s="125"/>
      <c r="D293" s="125">
        <v>5660</v>
      </c>
      <c r="E293" s="125">
        <v>10681</v>
      </c>
      <c r="F293" s="125">
        <f t="shared" si="8"/>
        <v>-2985</v>
      </c>
      <c r="G293" s="13">
        <v>7696</v>
      </c>
    </row>
    <row r="294" spans="1:7" ht="18" customHeight="1" x14ac:dyDescent="0.2">
      <c r="A294" s="109">
        <v>386</v>
      </c>
      <c r="B294" s="124" t="s">
        <v>210</v>
      </c>
      <c r="C294" s="122">
        <v>935975</v>
      </c>
      <c r="D294" s="122">
        <v>1970000</v>
      </c>
      <c r="E294" s="122">
        <v>993500</v>
      </c>
      <c r="F294" s="122">
        <f t="shared" si="8"/>
        <v>23500</v>
      </c>
      <c r="G294" s="122">
        <v>1017000</v>
      </c>
    </row>
    <row r="295" spans="1:7" ht="15" customHeight="1" x14ac:dyDescent="0.2">
      <c r="A295" s="32">
        <v>3861</v>
      </c>
      <c r="B295" s="125" t="s">
        <v>209</v>
      </c>
      <c r="C295" s="125">
        <v>935975</v>
      </c>
      <c r="D295" s="125">
        <v>1970000</v>
      </c>
      <c r="E295" s="125">
        <v>993500</v>
      </c>
      <c r="F295" s="125">
        <f t="shared" si="8"/>
        <v>23500</v>
      </c>
      <c r="G295" s="13">
        <v>1017000</v>
      </c>
    </row>
    <row r="296" spans="1:7" ht="24.75" customHeight="1" x14ac:dyDescent="0.2">
      <c r="A296" s="116">
        <v>4</v>
      </c>
      <c r="B296" s="145" t="s">
        <v>208</v>
      </c>
      <c r="C296" s="145">
        <v>648786.9800000001</v>
      </c>
      <c r="D296" s="145">
        <v>1104500</v>
      </c>
      <c r="E296" s="145">
        <v>1837750</v>
      </c>
      <c r="F296" s="145">
        <f t="shared" si="8"/>
        <v>-1500750</v>
      </c>
      <c r="G296" s="145">
        <v>337000</v>
      </c>
    </row>
    <row r="297" spans="1:7" ht="21" customHeight="1" x14ac:dyDescent="0.2">
      <c r="A297" s="108">
        <v>41</v>
      </c>
      <c r="B297" s="136" t="s">
        <v>207</v>
      </c>
      <c r="C297" s="122">
        <v>0</v>
      </c>
      <c r="D297" s="122">
        <v>0</v>
      </c>
      <c r="E297" s="122">
        <v>0</v>
      </c>
      <c r="F297" s="122">
        <f t="shared" si="8"/>
        <v>0</v>
      </c>
      <c r="G297" s="122">
        <v>0</v>
      </c>
    </row>
    <row r="298" spans="1:7" ht="18" customHeight="1" x14ac:dyDescent="0.2">
      <c r="A298" s="109">
        <v>411</v>
      </c>
      <c r="B298" s="129" t="s">
        <v>206</v>
      </c>
      <c r="C298" s="122">
        <v>0</v>
      </c>
      <c r="D298" s="122">
        <v>0</v>
      </c>
      <c r="E298" s="122">
        <v>0</v>
      </c>
      <c r="F298" s="122">
        <f t="shared" si="8"/>
        <v>0</v>
      </c>
      <c r="G298" s="122">
        <v>0</v>
      </c>
    </row>
    <row r="299" spans="1:7" ht="15" customHeight="1" x14ac:dyDescent="0.2">
      <c r="A299" s="32">
        <v>4111</v>
      </c>
      <c r="B299" s="125" t="s">
        <v>205</v>
      </c>
      <c r="C299" s="125">
        <v>0</v>
      </c>
      <c r="D299" s="125">
        <v>0</v>
      </c>
      <c r="E299" s="125">
        <v>0</v>
      </c>
      <c r="F299" s="125">
        <f t="shared" si="8"/>
        <v>0</v>
      </c>
      <c r="G299" s="13">
        <v>0</v>
      </c>
    </row>
    <row r="300" spans="1:7" ht="18" customHeight="1" x14ac:dyDescent="0.2">
      <c r="A300" s="109">
        <v>412</v>
      </c>
      <c r="B300" s="124" t="s">
        <v>204</v>
      </c>
      <c r="C300" s="122">
        <v>0</v>
      </c>
      <c r="D300" s="122">
        <v>0</v>
      </c>
      <c r="E300" s="122">
        <v>0</v>
      </c>
      <c r="F300" s="122">
        <f t="shared" si="8"/>
        <v>0</v>
      </c>
      <c r="G300" s="122">
        <v>0</v>
      </c>
    </row>
    <row r="301" spans="1:7" ht="15" customHeight="1" x14ac:dyDescent="0.2">
      <c r="A301" s="32">
        <v>4124</v>
      </c>
      <c r="B301" s="125" t="s">
        <v>203</v>
      </c>
      <c r="C301" s="125"/>
      <c r="D301" s="125">
        <v>0</v>
      </c>
      <c r="E301" s="125">
        <v>0</v>
      </c>
      <c r="F301" s="125">
        <f t="shared" si="8"/>
        <v>0</v>
      </c>
      <c r="G301" s="13">
        <v>0</v>
      </c>
    </row>
    <row r="302" spans="1:7" ht="21" customHeight="1" x14ac:dyDescent="0.2">
      <c r="A302" s="108">
        <v>42</v>
      </c>
      <c r="B302" s="136" t="s">
        <v>202</v>
      </c>
      <c r="C302" s="122">
        <v>648786.9800000001</v>
      </c>
      <c r="D302" s="122">
        <v>954500</v>
      </c>
      <c r="E302" s="122">
        <v>1687750</v>
      </c>
      <c r="F302" s="122">
        <f t="shared" si="8"/>
        <v>-1350750</v>
      </c>
      <c r="G302" s="122">
        <v>337000</v>
      </c>
    </row>
    <row r="303" spans="1:7" ht="18" customHeight="1" x14ac:dyDescent="0.2">
      <c r="A303" s="109">
        <v>421</v>
      </c>
      <c r="B303" s="124" t="s">
        <v>201</v>
      </c>
      <c r="C303" s="122">
        <v>550856.07000000007</v>
      </c>
      <c r="D303" s="122">
        <v>860000</v>
      </c>
      <c r="E303" s="122">
        <v>1507250</v>
      </c>
      <c r="F303" s="122">
        <f t="shared" si="8"/>
        <v>-1298750</v>
      </c>
      <c r="G303" s="122">
        <v>208500</v>
      </c>
    </row>
    <row r="304" spans="1:7" ht="14.45" customHeight="1" x14ac:dyDescent="0.2">
      <c r="A304" s="32">
        <v>4211</v>
      </c>
      <c r="B304" s="125" t="s">
        <v>200</v>
      </c>
      <c r="C304" s="125"/>
      <c r="D304" s="125">
        <v>0</v>
      </c>
      <c r="E304" s="125">
        <v>0</v>
      </c>
      <c r="F304" s="125">
        <f t="shared" si="8"/>
        <v>0</v>
      </c>
      <c r="G304" s="13">
        <v>0</v>
      </c>
    </row>
    <row r="305" spans="1:7" ht="14.45" customHeight="1" x14ac:dyDescent="0.2">
      <c r="A305" s="32">
        <v>4212</v>
      </c>
      <c r="B305" s="125" t="s">
        <v>199</v>
      </c>
      <c r="C305" s="125">
        <v>484863.21</v>
      </c>
      <c r="D305" s="125">
        <v>590000</v>
      </c>
      <c r="E305" s="125">
        <v>1387250</v>
      </c>
      <c r="F305" s="125">
        <f t="shared" si="8"/>
        <v>-1205250</v>
      </c>
      <c r="G305" s="13">
        <v>182000</v>
      </c>
    </row>
    <row r="306" spans="1:7" ht="14.45" customHeight="1" x14ac:dyDescent="0.2">
      <c r="A306" s="32">
        <v>4213</v>
      </c>
      <c r="B306" s="125" t="s">
        <v>198</v>
      </c>
      <c r="C306" s="125">
        <v>49581.61</v>
      </c>
      <c r="D306" s="125">
        <v>20000</v>
      </c>
      <c r="E306" s="125">
        <v>20000</v>
      </c>
      <c r="F306" s="125">
        <f t="shared" si="8"/>
        <v>-3500</v>
      </c>
      <c r="G306" s="13">
        <v>16500</v>
      </c>
    </row>
    <row r="307" spans="1:7" ht="14.45" customHeight="1" x14ac:dyDescent="0.2">
      <c r="A307" s="32">
        <v>4214</v>
      </c>
      <c r="B307" s="125" t="s">
        <v>197</v>
      </c>
      <c r="C307" s="125">
        <v>16411.25</v>
      </c>
      <c r="D307" s="125">
        <v>250000</v>
      </c>
      <c r="E307" s="125">
        <v>100000</v>
      </c>
      <c r="F307" s="125">
        <f t="shared" si="8"/>
        <v>-90000</v>
      </c>
      <c r="G307" s="13">
        <v>10000</v>
      </c>
    </row>
    <row r="308" spans="1:7" ht="18" customHeight="1" x14ac:dyDescent="0.2">
      <c r="A308" s="109">
        <v>422</v>
      </c>
      <c r="B308" s="124" t="s">
        <v>196</v>
      </c>
      <c r="C308" s="122">
        <v>69840.81</v>
      </c>
      <c r="D308" s="122">
        <v>62500</v>
      </c>
      <c r="E308" s="122">
        <v>142500</v>
      </c>
      <c r="F308" s="122">
        <f t="shared" si="8"/>
        <v>-38000</v>
      </c>
      <c r="G308" s="122">
        <v>104500</v>
      </c>
    </row>
    <row r="309" spans="1:7" ht="14.45" customHeight="1" x14ac:dyDescent="0.2">
      <c r="A309" s="32">
        <v>4221</v>
      </c>
      <c r="B309" s="125" t="s">
        <v>195</v>
      </c>
      <c r="C309" s="125">
        <v>6524.41</v>
      </c>
      <c r="D309" s="125">
        <v>17000</v>
      </c>
      <c r="E309" s="125">
        <v>17000</v>
      </c>
      <c r="F309" s="125">
        <f t="shared" si="8"/>
        <v>-11000</v>
      </c>
      <c r="G309" s="13">
        <v>6000</v>
      </c>
    </row>
    <row r="310" spans="1:7" ht="14.45" customHeight="1" x14ac:dyDescent="0.2">
      <c r="A310" s="32">
        <v>4222</v>
      </c>
      <c r="B310" s="125" t="s">
        <v>194</v>
      </c>
      <c r="C310" s="125">
        <v>1226</v>
      </c>
      <c r="D310" s="125">
        <v>0</v>
      </c>
      <c r="E310" s="125">
        <v>1000</v>
      </c>
      <c r="F310" s="125">
        <f t="shared" si="8"/>
        <v>0</v>
      </c>
      <c r="G310" s="13">
        <v>1000</v>
      </c>
    </row>
    <row r="311" spans="1:7" ht="14.45" customHeight="1" x14ac:dyDescent="0.2">
      <c r="A311" s="32">
        <v>4223</v>
      </c>
      <c r="B311" s="125" t="s">
        <v>193</v>
      </c>
      <c r="C311" s="125">
        <v>26778.76</v>
      </c>
      <c r="D311" s="125">
        <v>6000</v>
      </c>
      <c r="E311" s="125">
        <v>12000</v>
      </c>
      <c r="F311" s="125">
        <f t="shared" si="8"/>
        <v>0</v>
      </c>
      <c r="G311" s="13">
        <v>12000</v>
      </c>
    </row>
    <row r="312" spans="1:7" ht="14.45" customHeight="1" x14ac:dyDescent="0.2">
      <c r="A312" s="32">
        <v>4224</v>
      </c>
      <c r="B312" s="125" t="s">
        <v>192</v>
      </c>
      <c r="C312" s="125">
        <v>2423.75</v>
      </c>
      <c r="D312" s="125">
        <v>0</v>
      </c>
      <c r="E312" s="125">
        <v>0</v>
      </c>
      <c r="F312" s="125">
        <f t="shared" si="8"/>
        <v>0</v>
      </c>
      <c r="G312" s="13">
        <v>0</v>
      </c>
    </row>
    <row r="313" spans="1:7" ht="14.45" customHeight="1" x14ac:dyDescent="0.2">
      <c r="A313" s="32">
        <v>4225</v>
      </c>
      <c r="B313" s="125" t="s">
        <v>191</v>
      </c>
      <c r="C313" s="125"/>
      <c r="D313" s="125">
        <v>0</v>
      </c>
      <c r="E313" s="125">
        <v>0</v>
      </c>
      <c r="F313" s="125">
        <f t="shared" si="8"/>
        <v>0</v>
      </c>
      <c r="G313" s="13">
        <v>0</v>
      </c>
    </row>
    <row r="314" spans="1:7" ht="14.45" customHeight="1" x14ac:dyDescent="0.2">
      <c r="A314" s="32">
        <v>4226</v>
      </c>
      <c r="B314" s="125" t="s">
        <v>190</v>
      </c>
      <c r="C314" s="125"/>
      <c r="D314" s="125">
        <v>0</v>
      </c>
      <c r="E314" s="125">
        <v>0</v>
      </c>
      <c r="F314" s="125">
        <f t="shared" si="8"/>
        <v>0</v>
      </c>
      <c r="G314" s="13">
        <v>0</v>
      </c>
    </row>
    <row r="315" spans="1:7" ht="14.45" customHeight="1" x14ac:dyDescent="0.2">
      <c r="A315" s="32">
        <v>4227</v>
      </c>
      <c r="B315" s="125" t="s">
        <v>189</v>
      </c>
      <c r="C315" s="125">
        <v>32887.89</v>
      </c>
      <c r="D315" s="125">
        <v>39500</v>
      </c>
      <c r="E315" s="125">
        <v>112500</v>
      </c>
      <c r="F315" s="125">
        <f t="shared" ref="F315:F342" si="9">G315-E315</f>
        <v>-27000</v>
      </c>
      <c r="G315" s="13">
        <v>85500</v>
      </c>
    </row>
    <row r="316" spans="1:7" ht="18" customHeight="1" x14ac:dyDescent="0.2">
      <c r="A316" s="109">
        <v>423</v>
      </c>
      <c r="B316" s="124" t="s">
        <v>188</v>
      </c>
      <c r="C316" s="122">
        <v>0</v>
      </c>
      <c r="D316" s="122">
        <v>0</v>
      </c>
      <c r="E316" s="122">
        <v>0</v>
      </c>
      <c r="F316" s="122">
        <f t="shared" si="9"/>
        <v>0</v>
      </c>
      <c r="G316" s="122">
        <v>0</v>
      </c>
    </row>
    <row r="317" spans="1:7" ht="14.45" customHeight="1" x14ac:dyDescent="0.2">
      <c r="A317" s="32">
        <v>4233</v>
      </c>
      <c r="B317" s="125" t="s">
        <v>187</v>
      </c>
      <c r="C317" s="125"/>
      <c r="D317" s="125">
        <v>0</v>
      </c>
      <c r="E317" s="125">
        <v>0</v>
      </c>
      <c r="F317" s="125">
        <f t="shared" si="9"/>
        <v>0</v>
      </c>
      <c r="G317" s="13">
        <v>0</v>
      </c>
    </row>
    <row r="318" spans="1:7" ht="18" customHeight="1" x14ac:dyDescent="0.2">
      <c r="A318" s="109">
        <v>424</v>
      </c>
      <c r="B318" s="124" t="s">
        <v>186</v>
      </c>
      <c r="C318" s="122">
        <v>15613</v>
      </c>
      <c r="D318" s="122">
        <v>12000</v>
      </c>
      <c r="E318" s="122">
        <v>12000</v>
      </c>
      <c r="F318" s="122">
        <f t="shared" si="9"/>
        <v>1000</v>
      </c>
      <c r="G318" s="122">
        <v>13000</v>
      </c>
    </row>
    <row r="319" spans="1:7" ht="14.45" customHeight="1" x14ac:dyDescent="0.2">
      <c r="A319" s="32">
        <v>4241</v>
      </c>
      <c r="B319" s="125" t="s">
        <v>185</v>
      </c>
      <c r="C319" s="125">
        <v>15613</v>
      </c>
      <c r="D319" s="125">
        <v>12000</v>
      </c>
      <c r="E319" s="125">
        <v>12000</v>
      </c>
      <c r="F319" s="125">
        <f t="shared" si="9"/>
        <v>1000</v>
      </c>
      <c r="G319" s="13">
        <v>13000</v>
      </c>
    </row>
    <row r="320" spans="1:7" ht="14.45" customHeight="1" x14ac:dyDescent="0.2">
      <c r="A320" s="32">
        <v>4244</v>
      </c>
      <c r="B320" s="125" t="s">
        <v>184</v>
      </c>
      <c r="C320" s="125"/>
      <c r="D320" s="125">
        <v>0</v>
      </c>
      <c r="E320" s="125">
        <v>0</v>
      </c>
      <c r="F320" s="125">
        <f t="shared" si="9"/>
        <v>0</v>
      </c>
      <c r="G320" s="13">
        <v>0</v>
      </c>
    </row>
    <row r="321" spans="1:7" ht="18" customHeight="1" x14ac:dyDescent="0.2">
      <c r="A321" s="109">
        <v>426</v>
      </c>
      <c r="B321" s="124" t="s">
        <v>183</v>
      </c>
      <c r="C321" s="122">
        <v>12477.1</v>
      </c>
      <c r="D321" s="122">
        <v>20000</v>
      </c>
      <c r="E321" s="122">
        <v>26000</v>
      </c>
      <c r="F321" s="122">
        <f t="shared" si="9"/>
        <v>-15000</v>
      </c>
      <c r="G321" s="122">
        <v>11000</v>
      </c>
    </row>
    <row r="322" spans="1:7" ht="14.45" customHeight="1" x14ac:dyDescent="0.2">
      <c r="A322" s="32">
        <v>4262</v>
      </c>
      <c r="B322" s="125" t="s">
        <v>182</v>
      </c>
      <c r="C322" s="125"/>
      <c r="D322" s="125">
        <v>6000</v>
      </c>
      <c r="E322" s="125">
        <v>12000</v>
      </c>
      <c r="F322" s="125">
        <f t="shared" si="9"/>
        <v>-2000</v>
      </c>
      <c r="G322" s="13">
        <v>10000</v>
      </c>
    </row>
    <row r="323" spans="1:7" ht="14.45" customHeight="1" x14ac:dyDescent="0.2">
      <c r="A323" s="32">
        <v>4263</v>
      </c>
      <c r="B323" s="123" t="s">
        <v>181</v>
      </c>
      <c r="C323" s="125">
        <v>12477.1</v>
      </c>
      <c r="D323" s="125">
        <v>14000</v>
      </c>
      <c r="E323" s="125">
        <v>14000</v>
      </c>
      <c r="F323" s="125">
        <f t="shared" si="9"/>
        <v>-13000</v>
      </c>
      <c r="G323" s="13">
        <v>1000</v>
      </c>
    </row>
    <row r="324" spans="1:7" ht="21" customHeight="1" x14ac:dyDescent="0.2">
      <c r="A324" s="108">
        <v>43</v>
      </c>
      <c r="B324" s="136" t="s">
        <v>180</v>
      </c>
      <c r="C324" s="122">
        <v>0</v>
      </c>
      <c r="D324" s="122">
        <v>0</v>
      </c>
      <c r="E324" s="122">
        <v>0</v>
      </c>
      <c r="F324" s="122">
        <f t="shared" si="9"/>
        <v>0</v>
      </c>
      <c r="G324" s="122">
        <v>0</v>
      </c>
    </row>
    <row r="325" spans="1:7" ht="18" customHeight="1" x14ac:dyDescent="0.2">
      <c r="A325" s="117">
        <v>431</v>
      </c>
      <c r="B325" s="129" t="s">
        <v>180</v>
      </c>
      <c r="C325" s="122">
        <v>0</v>
      </c>
      <c r="D325" s="122">
        <v>0</v>
      </c>
      <c r="E325" s="122">
        <v>0</v>
      </c>
      <c r="F325" s="122">
        <f t="shared" si="9"/>
        <v>0</v>
      </c>
      <c r="G325" s="122">
        <v>0</v>
      </c>
    </row>
    <row r="326" spans="1:7" ht="14.45" customHeight="1" x14ac:dyDescent="0.2">
      <c r="A326" s="32">
        <v>4312</v>
      </c>
      <c r="B326" s="125" t="s">
        <v>179</v>
      </c>
      <c r="C326" s="125"/>
      <c r="D326" s="125">
        <v>0</v>
      </c>
      <c r="E326" s="125">
        <v>0</v>
      </c>
      <c r="F326" s="125">
        <f t="shared" si="9"/>
        <v>0</v>
      </c>
      <c r="G326" s="13">
        <v>0</v>
      </c>
    </row>
    <row r="327" spans="1:7" ht="21" customHeight="1" x14ac:dyDescent="0.2">
      <c r="A327" s="108">
        <v>45</v>
      </c>
      <c r="B327" s="136" t="s">
        <v>178</v>
      </c>
      <c r="C327" s="122">
        <v>0</v>
      </c>
      <c r="D327" s="122">
        <v>150000</v>
      </c>
      <c r="E327" s="122">
        <v>150000</v>
      </c>
      <c r="F327" s="122">
        <f t="shared" si="9"/>
        <v>-150000</v>
      </c>
      <c r="G327" s="122">
        <v>0</v>
      </c>
    </row>
    <row r="328" spans="1:7" ht="27" customHeight="1" x14ac:dyDescent="0.2">
      <c r="A328" s="34" t="s">
        <v>177</v>
      </c>
      <c r="B328" s="130" t="s">
        <v>176</v>
      </c>
      <c r="C328" s="131"/>
      <c r="D328" s="125">
        <v>0</v>
      </c>
      <c r="E328" s="131"/>
      <c r="F328" s="131">
        <f t="shared" si="9"/>
        <v>0</v>
      </c>
      <c r="G328" s="13">
        <v>0</v>
      </c>
    </row>
    <row r="329" spans="1:7" ht="9.9499999999999993" customHeight="1" x14ac:dyDescent="0.2">
      <c r="A329" s="31">
        <v>1</v>
      </c>
      <c r="B329" s="119">
        <v>2</v>
      </c>
      <c r="C329" s="16"/>
      <c r="D329" s="125">
        <v>0</v>
      </c>
      <c r="E329" s="16"/>
      <c r="F329" s="16">
        <f t="shared" si="9"/>
        <v>0</v>
      </c>
      <c r="G329" s="13">
        <v>0</v>
      </c>
    </row>
    <row r="330" spans="1:7" ht="18" customHeight="1" x14ac:dyDescent="0.2">
      <c r="A330" s="109">
        <v>451</v>
      </c>
      <c r="B330" s="129" t="s">
        <v>175</v>
      </c>
      <c r="C330" s="122">
        <v>0</v>
      </c>
      <c r="D330" s="122">
        <v>150000</v>
      </c>
      <c r="E330" s="122">
        <v>150000</v>
      </c>
      <c r="F330" s="122">
        <f t="shared" si="9"/>
        <v>-150000</v>
      </c>
      <c r="G330" s="122">
        <v>0</v>
      </c>
    </row>
    <row r="331" spans="1:7" ht="14.45" customHeight="1" x14ac:dyDescent="0.2">
      <c r="A331" s="32">
        <v>4511</v>
      </c>
      <c r="B331" s="125" t="s">
        <v>174</v>
      </c>
      <c r="C331" s="125">
        <v>0</v>
      </c>
      <c r="D331" s="125">
        <v>150000</v>
      </c>
      <c r="E331" s="125">
        <v>150000</v>
      </c>
      <c r="F331" s="125">
        <f t="shared" si="9"/>
        <v>-150000</v>
      </c>
      <c r="G331" s="13">
        <v>0</v>
      </c>
    </row>
    <row r="332" spans="1:7" ht="24" customHeight="1" x14ac:dyDescent="0.2">
      <c r="A332" s="118"/>
      <c r="B332" s="145" t="s">
        <v>173</v>
      </c>
      <c r="C332" s="145">
        <v>4746874.4460000005</v>
      </c>
      <c r="D332" s="145">
        <v>6991250</v>
      </c>
      <c r="E332" s="145">
        <v>6942421</v>
      </c>
      <c r="F332" s="145">
        <f t="shared" si="9"/>
        <v>-1430360</v>
      </c>
      <c r="G332" s="145">
        <v>5512061</v>
      </c>
    </row>
    <row r="333" spans="1:7" ht="24.75" customHeight="1" x14ac:dyDescent="0.2">
      <c r="A333" s="116">
        <v>5</v>
      </c>
      <c r="B333" s="146" t="s">
        <v>172</v>
      </c>
      <c r="C333" s="145">
        <v>0</v>
      </c>
      <c r="D333" s="145">
        <v>0</v>
      </c>
      <c r="E333" s="145">
        <v>0</v>
      </c>
      <c r="F333" s="145">
        <f t="shared" si="9"/>
        <v>0</v>
      </c>
      <c r="G333" s="145">
        <v>0</v>
      </c>
    </row>
    <row r="334" spans="1:7" ht="21" customHeight="1" x14ac:dyDescent="0.2">
      <c r="A334" s="108">
        <v>51</v>
      </c>
      <c r="B334" s="121" t="s">
        <v>171</v>
      </c>
      <c r="C334" s="122">
        <v>0</v>
      </c>
      <c r="D334" s="122">
        <v>0</v>
      </c>
      <c r="E334" s="122">
        <v>0</v>
      </c>
      <c r="F334" s="122">
        <f t="shared" si="9"/>
        <v>0</v>
      </c>
      <c r="G334" s="122">
        <v>0</v>
      </c>
    </row>
    <row r="335" spans="1:7" ht="18" customHeight="1" x14ac:dyDescent="0.2">
      <c r="A335" s="109">
        <v>518</v>
      </c>
      <c r="B335" s="124" t="s">
        <v>170</v>
      </c>
      <c r="C335" s="122">
        <v>0</v>
      </c>
      <c r="D335" s="122">
        <v>0</v>
      </c>
      <c r="E335" s="122">
        <v>0</v>
      </c>
      <c r="F335" s="122">
        <f t="shared" si="9"/>
        <v>0</v>
      </c>
      <c r="G335" s="122">
        <v>0</v>
      </c>
    </row>
    <row r="336" spans="1:7" ht="15" customHeight="1" x14ac:dyDescent="0.2">
      <c r="A336" s="32">
        <v>5181</v>
      </c>
      <c r="B336" s="125" t="s">
        <v>169</v>
      </c>
      <c r="C336" s="125"/>
      <c r="D336" s="125">
        <v>0</v>
      </c>
      <c r="E336" s="125">
        <v>0</v>
      </c>
      <c r="F336" s="125">
        <f t="shared" si="9"/>
        <v>0</v>
      </c>
      <c r="G336" s="13">
        <v>0</v>
      </c>
    </row>
    <row r="337" spans="1:7" ht="24" customHeight="1" x14ac:dyDescent="0.2">
      <c r="A337" s="108">
        <v>54</v>
      </c>
      <c r="B337" s="147" t="s">
        <v>168</v>
      </c>
      <c r="C337" s="122">
        <v>0</v>
      </c>
      <c r="D337" s="122">
        <v>0</v>
      </c>
      <c r="E337" s="122">
        <v>0</v>
      </c>
      <c r="F337" s="122">
        <f t="shared" si="9"/>
        <v>0</v>
      </c>
      <c r="G337" s="122">
        <v>0</v>
      </c>
    </row>
    <row r="338" spans="1:7" ht="18" customHeight="1" x14ac:dyDescent="0.2">
      <c r="A338" s="109">
        <v>542</v>
      </c>
      <c r="B338" s="148" t="s">
        <v>167</v>
      </c>
      <c r="C338" s="122">
        <v>0</v>
      </c>
      <c r="D338" s="122">
        <v>0</v>
      </c>
      <c r="E338" s="122">
        <v>0</v>
      </c>
      <c r="F338" s="122">
        <f t="shared" si="9"/>
        <v>0</v>
      </c>
      <c r="G338" s="122">
        <v>0</v>
      </c>
    </row>
    <row r="339" spans="1:7" ht="21" customHeight="1" x14ac:dyDescent="0.2">
      <c r="A339" s="32">
        <v>5422</v>
      </c>
      <c r="B339" s="149" t="s">
        <v>166</v>
      </c>
      <c r="C339" s="125"/>
      <c r="D339" s="125">
        <v>0</v>
      </c>
      <c r="E339" s="125">
        <v>0</v>
      </c>
      <c r="F339" s="125">
        <f t="shared" si="9"/>
        <v>0</v>
      </c>
      <c r="G339" s="13">
        <v>0</v>
      </c>
    </row>
    <row r="340" spans="1:7" ht="18" customHeight="1" x14ac:dyDescent="0.2">
      <c r="A340" s="109">
        <v>547</v>
      </c>
      <c r="B340" s="150" t="s">
        <v>165</v>
      </c>
      <c r="C340" s="122">
        <v>0</v>
      </c>
      <c r="D340" s="122">
        <v>0</v>
      </c>
      <c r="E340" s="122">
        <v>0</v>
      </c>
      <c r="F340" s="122">
        <f t="shared" si="9"/>
        <v>0</v>
      </c>
      <c r="G340" s="122">
        <v>0</v>
      </c>
    </row>
    <row r="341" spans="1:7" ht="21" customHeight="1" x14ac:dyDescent="0.2">
      <c r="A341" s="32">
        <v>5471</v>
      </c>
      <c r="B341" s="149" t="s">
        <v>164</v>
      </c>
      <c r="C341" s="125"/>
      <c r="D341" s="125">
        <v>0</v>
      </c>
      <c r="E341" s="125">
        <v>0</v>
      </c>
      <c r="F341" s="125">
        <f t="shared" si="9"/>
        <v>0</v>
      </c>
      <c r="G341" s="13">
        <v>0</v>
      </c>
    </row>
    <row r="342" spans="1:7" ht="24" customHeight="1" x14ac:dyDescent="0.2">
      <c r="A342" s="42"/>
      <c r="B342" s="151" t="s">
        <v>163</v>
      </c>
      <c r="C342" s="151">
        <v>4746874.4460000005</v>
      </c>
      <c r="D342" s="151">
        <v>6991250</v>
      </c>
      <c r="E342" s="151">
        <v>6942421</v>
      </c>
      <c r="F342" s="151">
        <f t="shared" si="9"/>
        <v>-1430360</v>
      </c>
      <c r="G342" s="151">
        <v>5512061</v>
      </c>
    </row>
    <row r="343" spans="1:7" ht="25.5" customHeight="1" x14ac:dyDescent="0.2"/>
  </sheetData>
  <mergeCells count="35">
    <mergeCell ref="C1:G1"/>
    <mergeCell ref="A5:G5"/>
    <mergeCell ref="A6:G6"/>
    <mergeCell ref="A7:B7"/>
    <mergeCell ref="A9:C9"/>
    <mergeCell ref="A24:B24"/>
    <mergeCell ref="A14:B14"/>
    <mergeCell ref="A15:B15"/>
    <mergeCell ref="A16:B16"/>
    <mergeCell ref="A17:B17"/>
    <mergeCell ref="A18:B18"/>
    <mergeCell ref="A19:G19"/>
    <mergeCell ref="A20:B20"/>
    <mergeCell ref="A21:B21"/>
    <mergeCell ref="A22:B22"/>
    <mergeCell ref="A23:G23"/>
    <mergeCell ref="A39:B39"/>
    <mergeCell ref="A40:B40"/>
    <mergeCell ref="A25:G25"/>
    <mergeCell ref="A28:B28"/>
    <mergeCell ref="A29:B29"/>
    <mergeCell ref="A30:B30"/>
    <mergeCell ref="A32:B32"/>
    <mergeCell ref="A33:B33"/>
    <mergeCell ref="A31:B31"/>
    <mergeCell ref="A34:B34"/>
    <mergeCell ref="A36:G36"/>
    <mergeCell ref="A37:B37"/>
    <mergeCell ref="A38:B38"/>
    <mergeCell ref="A50:G51"/>
    <mergeCell ref="A49:B49"/>
    <mergeCell ref="A44:B44"/>
    <mergeCell ref="A45:B45"/>
    <mergeCell ref="A46:B46"/>
    <mergeCell ref="A47:B47"/>
  </mergeCells>
  <phoneticPr fontId="39" type="noConversion"/>
  <pageMargins left="0.7" right="0.7" top="0.75" bottom="0.75" header="0.3" footer="0.3"/>
  <pageSetup paperSize="9" fitToHeight="0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095A-5C13-4C1E-9A8D-307B5AC3D209}">
  <dimension ref="A1:E31"/>
  <sheetViews>
    <sheetView workbookViewId="0">
      <selection activeCell="B9" sqref="B9"/>
    </sheetView>
  </sheetViews>
  <sheetFormatPr defaultRowHeight="15" x14ac:dyDescent="0.25"/>
  <cols>
    <col min="1" max="1" width="9.140625" style="222"/>
    <col min="2" max="2" width="38.5703125" bestFit="1" customWidth="1"/>
    <col min="4" max="4" width="10.7109375" customWidth="1"/>
  </cols>
  <sheetData>
    <row r="1" spans="1:5" x14ac:dyDescent="0.25">
      <c r="A1" s="218" t="s">
        <v>624</v>
      </c>
    </row>
    <row r="2" spans="1:5" ht="22.5" x14ac:dyDescent="0.25">
      <c r="A2" s="219" t="s">
        <v>177</v>
      </c>
      <c r="B2" s="200" t="s">
        <v>176</v>
      </c>
      <c r="C2" s="60" t="s">
        <v>626</v>
      </c>
      <c r="D2" s="60" t="s">
        <v>628</v>
      </c>
      <c r="E2" s="60" t="s">
        <v>627</v>
      </c>
    </row>
    <row r="3" spans="1:5" x14ac:dyDescent="0.25">
      <c r="A3" s="219" t="s">
        <v>6</v>
      </c>
      <c r="B3" s="200">
        <v>2</v>
      </c>
      <c r="C3" s="217">
        <v>3</v>
      </c>
      <c r="D3" s="60">
        <v>4</v>
      </c>
      <c r="E3" s="60">
        <v>5</v>
      </c>
    </row>
    <row r="4" spans="1:5" x14ac:dyDescent="0.25">
      <c r="A4" s="205"/>
      <c r="B4" s="204" t="s">
        <v>622</v>
      </c>
      <c r="C4" s="120">
        <v>7069560</v>
      </c>
      <c r="D4" s="140">
        <f>E4-C4</f>
        <v>-1444410</v>
      </c>
      <c r="E4" s="140">
        <v>5625150</v>
      </c>
    </row>
    <row r="5" spans="1:5" x14ac:dyDescent="0.25">
      <c r="A5" s="107">
        <v>6</v>
      </c>
      <c r="B5" s="120" t="s">
        <v>430</v>
      </c>
      <c r="C5" s="120">
        <v>7069030</v>
      </c>
      <c r="D5" s="140">
        <f t="shared" ref="D5:D31" si="0">E5-C5</f>
        <v>-1463480</v>
      </c>
      <c r="E5" s="120">
        <v>5605550</v>
      </c>
    </row>
    <row r="6" spans="1:5" x14ac:dyDescent="0.25">
      <c r="A6" s="108">
        <v>61</v>
      </c>
      <c r="B6" s="121" t="s">
        <v>429</v>
      </c>
      <c r="C6" s="122">
        <v>3885000</v>
      </c>
      <c r="D6" s="140">
        <f t="shared" si="0"/>
        <v>-589250</v>
      </c>
      <c r="E6" s="122">
        <v>3295750</v>
      </c>
    </row>
    <row r="7" spans="1:5" x14ac:dyDescent="0.25">
      <c r="A7" s="108">
        <v>63</v>
      </c>
      <c r="B7" s="121" t="s">
        <v>410</v>
      </c>
      <c r="C7" s="121">
        <v>1524500</v>
      </c>
      <c r="D7" s="140">
        <f t="shared" si="0"/>
        <v>-677300</v>
      </c>
      <c r="E7" s="121">
        <v>847200</v>
      </c>
    </row>
    <row r="8" spans="1:5" x14ac:dyDescent="0.25">
      <c r="A8" s="108">
        <v>64</v>
      </c>
      <c r="B8" s="121" t="s">
        <v>377</v>
      </c>
      <c r="C8" s="121">
        <v>281330</v>
      </c>
      <c r="D8" s="140">
        <f t="shared" si="0"/>
        <v>-5230</v>
      </c>
      <c r="E8" s="121">
        <v>276100</v>
      </c>
    </row>
    <row r="9" spans="1:5" x14ac:dyDescent="0.25">
      <c r="A9" s="108">
        <v>65</v>
      </c>
      <c r="B9" s="136" t="s">
        <v>355</v>
      </c>
      <c r="C9" s="121">
        <v>1307200</v>
      </c>
      <c r="D9" s="140">
        <f t="shared" si="0"/>
        <v>-201700</v>
      </c>
      <c r="E9" s="121">
        <v>1105500</v>
      </c>
    </row>
    <row r="10" spans="1:5" x14ac:dyDescent="0.25">
      <c r="A10" s="108">
        <v>66</v>
      </c>
      <c r="B10" s="121" t="s">
        <v>329</v>
      </c>
      <c r="C10" s="121">
        <v>6000</v>
      </c>
      <c r="D10" s="140">
        <f t="shared" si="0"/>
        <v>0</v>
      </c>
      <c r="E10" s="121">
        <v>6000</v>
      </c>
    </row>
    <row r="11" spans="1:5" x14ac:dyDescent="0.25">
      <c r="A11" s="108">
        <v>68</v>
      </c>
      <c r="B11" s="121" t="s">
        <v>321</v>
      </c>
      <c r="C11" s="121">
        <v>65000</v>
      </c>
      <c r="D11" s="140">
        <f t="shared" si="0"/>
        <v>10000</v>
      </c>
      <c r="E11" s="121">
        <v>75000</v>
      </c>
    </row>
    <row r="12" spans="1:5" x14ac:dyDescent="0.25">
      <c r="A12" s="107">
        <v>7</v>
      </c>
      <c r="B12" s="120" t="s">
        <v>314</v>
      </c>
      <c r="C12" s="120">
        <v>530</v>
      </c>
      <c r="D12" s="140">
        <f t="shared" si="0"/>
        <v>19070</v>
      </c>
      <c r="E12" s="120">
        <v>19600</v>
      </c>
    </row>
    <row r="13" spans="1:5" x14ac:dyDescent="0.25">
      <c r="A13" s="108">
        <v>71</v>
      </c>
      <c r="B13" s="136" t="s">
        <v>313</v>
      </c>
      <c r="C13" s="201">
        <v>0</v>
      </c>
      <c r="D13" s="140">
        <f t="shared" si="0"/>
        <v>18000</v>
      </c>
      <c r="E13" s="201">
        <v>18000</v>
      </c>
    </row>
    <row r="14" spans="1:5" x14ac:dyDescent="0.25">
      <c r="A14" s="108">
        <v>72</v>
      </c>
      <c r="B14" s="136" t="s">
        <v>307</v>
      </c>
      <c r="C14" s="122">
        <v>530</v>
      </c>
      <c r="D14" s="140">
        <f t="shared" si="0"/>
        <v>1070</v>
      </c>
      <c r="E14" s="122">
        <v>1600</v>
      </c>
    </row>
    <row r="15" spans="1:5" x14ac:dyDescent="0.25">
      <c r="A15" s="220">
        <v>83</v>
      </c>
      <c r="B15" s="203" t="s">
        <v>302</v>
      </c>
      <c r="C15" s="201"/>
      <c r="D15" s="140">
        <f t="shared" si="0"/>
        <v>0</v>
      </c>
      <c r="E15" s="202">
        <v>0</v>
      </c>
    </row>
    <row r="16" spans="1:5" x14ac:dyDescent="0.25">
      <c r="A16" s="221">
        <v>84</v>
      </c>
      <c r="B16" s="122" t="s">
        <v>299</v>
      </c>
      <c r="C16" s="122">
        <v>0</v>
      </c>
      <c r="D16" s="140">
        <f t="shared" si="0"/>
        <v>0</v>
      </c>
      <c r="E16" s="122">
        <v>0</v>
      </c>
    </row>
    <row r="17" spans="1:5" x14ac:dyDescent="0.25">
      <c r="A17" s="107"/>
      <c r="B17" s="120" t="s">
        <v>623</v>
      </c>
      <c r="C17" s="120">
        <v>6942421</v>
      </c>
      <c r="D17" s="140">
        <f t="shared" si="0"/>
        <v>-1430360</v>
      </c>
      <c r="E17" s="120">
        <v>5512061</v>
      </c>
    </row>
    <row r="18" spans="1:5" x14ac:dyDescent="0.25">
      <c r="A18" s="107">
        <v>3</v>
      </c>
      <c r="B18" s="120" t="s">
        <v>289</v>
      </c>
      <c r="C18" s="120">
        <v>5104671</v>
      </c>
      <c r="D18" s="140">
        <f t="shared" si="0"/>
        <v>70390</v>
      </c>
      <c r="E18" s="120">
        <v>5175061</v>
      </c>
    </row>
    <row r="19" spans="1:5" x14ac:dyDescent="0.25">
      <c r="A19" s="108">
        <v>34</v>
      </c>
      <c r="B19" s="121" t="s">
        <v>246</v>
      </c>
      <c r="C19" s="121">
        <v>101950</v>
      </c>
      <c r="D19" s="140">
        <f t="shared" si="0"/>
        <v>-53100</v>
      </c>
      <c r="E19" s="121">
        <v>48850</v>
      </c>
    </row>
    <row r="20" spans="1:5" x14ac:dyDescent="0.25">
      <c r="A20" s="108">
        <v>35</v>
      </c>
      <c r="B20" s="121" t="s">
        <v>235</v>
      </c>
      <c r="C20" s="121">
        <v>1000</v>
      </c>
      <c r="D20" s="140">
        <f t="shared" si="0"/>
        <v>-500</v>
      </c>
      <c r="E20" s="121">
        <v>500</v>
      </c>
    </row>
    <row r="21" spans="1:5" x14ac:dyDescent="0.25">
      <c r="A21" s="108">
        <v>36</v>
      </c>
      <c r="B21" s="136" t="s">
        <v>232</v>
      </c>
      <c r="C21" s="121">
        <v>102000</v>
      </c>
      <c r="D21" s="140">
        <f t="shared" si="0"/>
        <v>-51750</v>
      </c>
      <c r="E21" s="121">
        <v>50250</v>
      </c>
    </row>
    <row r="22" spans="1:5" x14ac:dyDescent="0.25">
      <c r="A22" s="108">
        <v>37</v>
      </c>
      <c r="B22" s="121" t="s">
        <v>225</v>
      </c>
      <c r="C22" s="121">
        <v>263000</v>
      </c>
      <c r="D22" s="140">
        <f t="shared" si="0"/>
        <v>-57000</v>
      </c>
      <c r="E22" s="121">
        <v>206000</v>
      </c>
    </row>
    <row r="23" spans="1:5" x14ac:dyDescent="0.25">
      <c r="A23" s="108">
        <v>38</v>
      </c>
      <c r="B23" s="121" t="s">
        <v>221</v>
      </c>
      <c r="C23" s="121">
        <v>1337181</v>
      </c>
      <c r="D23" s="140">
        <f t="shared" si="0"/>
        <v>31215</v>
      </c>
      <c r="E23" s="121">
        <v>1368396</v>
      </c>
    </row>
    <row r="24" spans="1:5" x14ac:dyDescent="0.25">
      <c r="A24" s="116">
        <v>4</v>
      </c>
      <c r="B24" s="145" t="s">
        <v>208</v>
      </c>
      <c r="C24" s="145">
        <v>1837750</v>
      </c>
      <c r="D24" s="140">
        <f t="shared" si="0"/>
        <v>-1500750</v>
      </c>
      <c r="E24" s="145">
        <v>337000</v>
      </c>
    </row>
    <row r="25" spans="1:5" x14ac:dyDescent="0.25">
      <c r="A25" s="108">
        <v>41</v>
      </c>
      <c r="B25" s="136" t="s">
        <v>207</v>
      </c>
      <c r="C25" s="122">
        <v>0</v>
      </c>
      <c r="D25" s="140">
        <f t="shared" si="0"/>
        <v>0</v>
      </c>
      <c r="E25" s="122">
        <v>0</v>
      </c>
    </row>
    <row r="26" spans="1:5" x14ac:dyDescent="0.25">
      <c r="A26" s="108">
        <v>42</v>
      </c>
      <c r="B26" s="136" t="s">
        <v>202</v>
      </c>
      <c r="C26" s="201">
        <v>1687750</v>
      </c>
      <c r="D26" s="140">
        <f t="shared" si="0"/>
        <v>-1350750</v>
      </c>
      <c r="E26" s="201">
        <v>337000</v>
      </c>
    </row>
    <row r="27" spans="1:5" x14ac:dyDescent="0.25">
      <c r="A27" s="108">
        <v>43</v>
      </c>
      <c r="B27" s="136" t="s">
        <v>180</v>
      </c>
      <c r="C27" s="122">
        <v>0</v>
      </c>
      <c r="D27" s="140">
        <f t="shared" si="0"/>
        <v>0</v>
      </c>
      <c r="E27" s="122">
        <v>0</v>
      </c>
    </row>
    <row r="28" spans="1:5" x14ac:dyDescent="0.25">
      <c r="A28" s="108">
        <v>45</v>
      </c>
      <c r="B28" s="136" t="s">
        <v>178</v>
      </c>
      <c r="C28" s="201">
        <v>150000</v>
      </c>
      <c r="D28" s="140">
        <f t="shared" si="0"/>
        <v>-150000</v>
      </c>
      <c r="E28" s="201">
        <v>0</v>
      </c>
    </row>
    <row r="29" spans="1:5" x14ac:dyDescent="0.25">
      <c r="A29" s="116">
        <v>5</v>
      </c>
      <c r="B29" s="146" t="s">
        <v>172</v>
      </c>
      <c r="C29" s="145">
        <v>0</v>
      </c>
      <c r="D29" s="140">
        <f t="shared" si="0"/>
        <v>0</v>
      </c>
      <c r="E29" s="145">
        <v>0</v>
      </c>
    </row>
    <row r="30" spans="1:5" x14ac:dyDescent="0.25">
      <c r="A30" s="108">
        <v>51</v>
      </c>
      <c r="B30" s="121" t="s">
        <v>171</v>
      </c>
      <c r="C30" s="201">
        <v>0</v>
      </c>
      <c r="D30" s="140">
        <f t="shared" si="0"/>
        <v>0</v>
      </c>
      <c r="E30" s="201">
        <v>0</v>
      </c>
    </row>
    <row r="31" spans="1:5" x14ac:dyDescent="0.25">
      <c r="A31" s="108">
        <v>54</v>
      </c>
      <c r="B31" s="147" t="s">
        <v>168</v>
      </c>
      <c r="C31" s="122">
        <v>0</v>
      </c>
      <c r="D31" s="140">
        <f t="shared" si="0"/>
        <v>0</v>
      </c>
      <c r="E31" s="12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93CD-AF7E-4B55-BD6C-F8DCD76EAE5A}">
  <sheetPr>
    <pageSetUpPr fitToPage="1"/>
  </sheetPr>
  <dimension ref="A1:F46"/>
  <sheetViews>
    <sheetView topLeftCell="A28" zoomScale="140" zoomScaleNormal="140" workbookViewId="0">
      <selection activeCell="B20" sqref="B20"/>
    </sheetView>
  </sheetViews>
  <sheetFormatPr defaultRowHeight="12" x14ac:dyDescent="0.2"/>
  <cols>
    <col min="1" max="1" width="8" style="44" customWidth="1"/>
    <col min="2" max="2" width="37.140625" style="44" customWidth="1"/>
    <col min="3" max="3" width="10.140625" style="44" hidden="1" customWidth="1"/>
    <col min="4" max="6" width="10.140625" style="44" customWidth="1"/>
    <col min="7" max="16384" width="9.140625" style="44"/>
  </cols>
  <sheetData>
    <row r="1" spans="1:6" ht="51.75" customHeight="1" x14ac:dyDescent="0.2">
      <c r="A1" s="59" t="s">
        <v>466</v>
      </c>
      <c r="B1" s="58"/>
    </row>
    <row r="2" spans="1:6" ht="22.5" customHeight="1" x14ac:dyDescent="0.2">
      <c r="C2" s="57"/>
      <c r="D2" s="57"/>
      <c r="E2" s="57"/>
      <c r="F2" s="57"/>
    </row>
    <row r="3" spans="1:6" ht="30" customHeight="1" x14ac:dyDescent="0.2">
      <c r="A3" s="56" t="s">
        <v>464</v>
      </c>
      <c r="B3" s="56" t="s">
        <v>463</v>
      </c>
      <c r="C3" s="60" t="s">
        <v>2</v>
      </c>
      <c r="D3" s="60" t="s">
        <v>626</v>
      </c>
      <c r="E3" s="60" t="s">
        <v>628</v>
      </c>
      <c r="F3" s="60" t="s">
        <v>627</v>
      </c>
    </row>
    <row r="4" spans="1:6" s="45" customFormat="1" ht="9.9499999999999993" customHeight="1" x14ac:dyDescent="0.2">
      <c r="A4" s="55">
        <v>1</v>
      </c>
      <c r="B4" s="55">
        <v>2</v>
      </c>
      <c r="C4" s="54"/>
      <c r="D4" s="54">
        <v>3</v>
      </c>
      <c r="E4" s="54">
        <v>4</v>
      </c>
      <c r="F4" s="54">
        <v>5</v>
      </c>
    </row>
    <row r="5" spans="1:6" ht="18" customHeight="1" x14ac:dyDescent="0.2">
      <c r="A5" s="49" t="s">
        <v>595</v>
      </c>
      <c r="B5" s="48" t="s">
        <v>10</v>
      </c>
      <c r="C5" s="50">
        <v>4091420</v>
      </c>
      <c r="D5" s="50">
        <v>4091430</v>
      </c>
      <c r="E5" s="50">
        <f>F5-D5</f>
        <v>-569580</v>
      </c>
      <c r="F5" s="50">
        <v>3521850</v>
      </c>
    </row>
    <row r="6" spans="1:6" ht="18" customHeight="1" x14ac:dyDescent="0.2">
      <c r="A6" s="49" t="s">
        <v>596</v>
      </c>
      <c r="B6" s="48" t="s">
        <v>89</v>
      </c>
      <c r="C6" s="50">
        <v>145000</v>
      </c>
      <c r="D6" s="50">
        <v>150000</v>
      </c>
      <c r="E6" s="50">
        <f t="shared" ref="E6:E18" si="0">F6-D6</f>
        <v>-5000</v>
      </c>
      <c r="F6" s="50">
        <v>145000</v>
      </c>
    </row>
    <row r="7" spans="1:6" ht="18" customHeight="1" x14ac:dyDescent="0.2">
      <c r="A7" s="49" t="s">
        <v>462</v>
      </c>
      <c r="B7" s="48" t="s">
        <v>461</v>
      </c>
      <c r="C7" s="50">
        <v>1355000</v>
      </c>
      <c r="D7" s="50">
        <v>1297100</v>
      </c>
      <c r="E7" s="50">
        <f t="shared" si="0"/>
        <v>-211600</v>
      </c>
      <c r="F7" s="50">
        <v>1085500</v>
      </c>
    </row>
    <row r="8" spans="1:6" ht="18" customHeight="1" x14ac:dyDescent="0.2">
      <c r="A8" s="53" t="s">
        <v>597</v>
      </c>
      <c r="B8" s="52" t="s">
        <v>598</v>
      </c>
      <c r="C8" s="47">
        <v>990000</v>
      </c>
      <c r="D8" s="47">
        <v>942000</v>
      </c>
      <c r="E8" s="50">
        <f t="shared" si="0"/>
        <v>-142000</v>
      </c>
      <c r="F8" s="47">
        <v>800000</v>
      </c>
    </row>
    <row r="9" spans="1:6" ht="18" customHeight="1" x14ac:dyDescent="0.2">
      <c r="A9" s="53" t="s">
        <v>599</v>
      </c>
      <c r="B9" s="52" t="s">
        <v>600</v>
      </c>
      <c r="C9" s="47">
        <v>0</v>
      </c>
      <c r="D9" s="47">
        <v>100</v>
      </c>
      <c r="E9" s="50">
        <f t="shared" si="0"/>
        <v>0</v>
      </c>
      <c r="F9" s="47">
        <v>100</v>
      </c>
    </row>
    <row r="10" spans="1:6" ht="18" customHeight="1" x14ac:dyDescent="0.2">
      <c r="A10" s="53" t="s">
        <v>583</v>
      </c>
      <c r="B10" s="52" t="s">
        <v>601</v>
      </c>
      <c r="C10" s="47">
        <v>365000</v>
      </c>
      <c r="D10" s="47">
        <v>355000</v>
      </c>
      <c r="E10" s="50">
        <f t="shared" si="0"/>
        <v>-69600</v>
      </c>
      <c r="F10" s="47">
        <v>285400</v>
      </c>
    </row>
    <row r="11" spans="1:6" ht="18" customHeight="1" x14ac:dyDescent="0.2">
      <c r="A11" s="49" t="s">
        <v>460</v>
      </c>
      <c r="B11" s="48" t="s">
        <v>14</v>
      </c>
      <c r="C11" s="50">
        <v>934000</v>
      </c>
      <c r="D11" s="50">
        <v>1524500</v>
      </c>
      <c r="E11" s="50">
        <f t="shared" si="0"/>
        <v>-677300</v>
      </c>
      <c r="F11" s="50">
        <v>847200</v>
      </c>
    </row>
    <row r="12" spans="1:6" ht="18" customHeight="1" x14ac:dyDescent="0.2">
      <c r="A12" s="53" t="s">
        <v>602</v>
      </c>
      <c r="B12" s="52" t="s">
        <v>603</v>
      </c>
      <c r="C12" s="47">
        <v>859000</v>
      </c>
      <c r="D12" s="47">
        <v>1003000</v>
      </c>
      <c r="E12" s="50">
        <f t="shared" si="0"/>
        <v>-178300</v>
      </c>
      <c r="F12" s="47">
        <v>824700</v>
      </c>
    </row>
    <row r="13" spans="1:6" ht="18" customHeight="1" x14ac:dyDescent="0.2">
      <c r="A13" s="53" t="s">
        <v>604</v>
      </c>
      <c r="B13" s="52" t="s">
        <v>605</v>
      </c>
      <c r="C13" s="47">
        <v>75000</v>
      </c>
      <c r="D13" s="47">
        <v>97500</v>
      </c>
      <c r="E13" s="50">
        <f t="shared" si="0"/>
        <v>-75000</v>
      </c>
      <c r="F13" s="47">
        <v>22500</v>
      </c>
    </row>
    <row r="14" spans="1:6" ht="18" customHeight="1" x14ac:dyDescent="0.2">
      <c r="A14" s="53" t="s">
        <v>606</v>
      </c>
      <c r="B14" s="52" t="s">
        <v>607</v>
      </c>
      <c r="C14" s="47">
        <v>0</v>
      </c>
      <c r="D14" s="47">
        <v>424000</v>
      </c>
      <c r="E14" s="50">
        <f t="shared" si="0"/>
        <v>-424000</v>
      </c>
      <c r="F14" s="47">
        <v>0</v>
      </c>
    </row>
    <row r="15" spans="1:6" ht="18" customHeight="1" x14ac:dyDescent="0.2">
      <c r="A15" s="49" t="s">
        <v>459</v>
      </c>
      <c r="B15" s="48" t="s">
        <v>15</v>
      </c>
      <c r="C15" s="50">
        <v>0</v>
      </c>
      <c r="D15" s="50">
        <v>6000</v>
      </c>
      <c r="E15" s="50">
        <f t="shared" si="0"/>
        <v>0</v>
      </c>
      <c r="F15" s="50">
        <v>6000</v>
      </c>
    </row>
    <row r="16" spans="1:6" ht="18" customHeight="1" x14ac:dyDescent="0.2">
      <c r="A16" s="49" t="s">
        <v>458</v>
      </c>
      <c r="B16" s="51" t="s">
        <v>457</v>
      </c>
      <c r="C16" s="50">
        <v>200530</v>
      </c>
      <c r="D16" s="50">
        <v>530</v>
      </c>
      <c r="E16" s="50">
        <f t="shared" si="0"/>
        <v>19070</v>
      </c>
      <c r="F16" s="50">
        <v>19600</v>
      </c>
    </row>
    <row r="17" spans="1:6" ht="18" customHeight="1" x14ac:dyDescent="0.2">
      <c r="A17" s="49" t="s">
        <v>456</v>
      </c>
      <c r="B17" s="48" t="s">
        <v>91</v>
      </c>
      <c r="C17" s="50">
        <v>0</v>
      </c>
      <c r="D17" s="50">
        <v>0</v>
      </c>
      <c r="E17" s="50">
        <f t="shared" si="0"/>
        <v>0</v>
      </c>
      <c r="F17" s="50">
        <v>0</v>
      </c>
    </row>
    <row r="18" spans="1:6" ht="30" customHeight="1" x14ac:dyDescent="0.2">
      <c r="A18" s="258" t="s">
        <v>455</v>
      </c>
      <c r="B18" s="259"/>
      <c r="C18" s="46">
        <v>6725950</v>
      </c>
      <c r="D18" s="46">
        <v>7069560</v>
      </c>
      <c r="E18" s="46">
        <f t="shared" si="0"/>
        <v>-1444410</v>
      </c>
      <c r="F18" s="46">
        <v>5625150</v>
      </c>
    </row>
    <row r="19" spans="1:6" ht="52.5" customHeight="1" x14ac:dyDescent="0.2"/>
    <row r="20" spans="1:6" ht="52.5" customHeight="1" x14ac:dyDescent="0.2"/>
    <row r="21" spans="1:6" ht="28.5" customHeight="1" x14ac:dyDescent="0.2">
      <c r="A21" s="59" t="s">
        <v>465</v>
      </c>
      <c r="B21" s="58"/>
    </row>
    <row r="22" spans="1:6" ht="22.5" customHeight="1" x14ac:dyDescent="0.2">
      <c r="C22" s="57"/>
      <c r="D22" s="57"/>
      <c r="E22" s="57"/>
      <c r="F22" s="57"/>
    </row>
    <row r="23" spans="1:6" ht="30" customHeight="1" x14ac:dyDescent="0.2">
      <c r="A23" s="56" t="s">
        <v>464</v>
      </c>
      <c r="B23" s="56" t="s">
        <v>463</v>
      </c>
      <c r="C23" s="60" t="s">
        <v>2</v>
      </c>
      <c r="D23" s="60" t="s">
        <v>626</v>
      </c>
      <c r="E23" s="60" t="s">
        <v>628</v>
      </c>
      <c r="F23" s="60" t="s">
        <v>627</v>
      </c>
    </row>
    <row r="24" spans="1:6" s="45" customFormat="1" ht="9.9499999999999993" customHeight="1" x14ac:dyDescent="0.2">
      <c r="A24" s="55">
        <v>1</v>
      </c>
      <c r="B24" s="55">
        <v>2</v>
      </c>
      <c r="C24" s="54"/>
      <c r="D24" s="54">
        <v>3</v>
      </c>
      <c r="E24" s="54">
        <v>4</v>
      </c>
      <c r="F24" s="54">
        <v>5</v>
      </c>
    </row>
    <row r="25" spans="1:6" ht="18" customHeight="1" x14ac:dyDescent="0.2">
      <c r="A25" s="49" t="s">
        <v>595</v>
      </c>
      <c r="B25" s="48" t="s">
        <v>10</v>
      </c>
      <c r="C25" s="50">
        <v>4091420</v>
      </c>
      <c r="D25" s="50">
        <v>4091430</v>
      </c>
      <c r="E25" s="50">
        <f>F25-D25</f>
        <v>-569580</v>
      </c>
      <c r="F25" s="50">
        <v>3521850</v>
      </c>
    </row>
    <row r="26" spans="1:6" ht="18" customHeight="1" x14ac:dyDescent="0.2">
      <c r="A26" s="49" t="s">
        <v>596</v>
      </c>
      <c r="B26" s="48" t="s">
        <v>89</v>
      </c>
      <c r="C26" s="50">
        <v>200000</v>
      </c>
      <c r="D26" s="50">
        <v>150000</v>
      </c>
      <c r="E26" s="50">
        <f t="shared" ref="E26:E38" si="1">F26-D26</f>
        <v>-5000</v>
      </c>
      <c r="F26" s="50">
        <v>145000</v>
      </c>
    </row>
    <row r="27" spans="1:6" ht="18" customHeight="1" x14ac:dyDescent="0.2">
      <c r="A27" s="49" t="s">
        <v>462</v>
      </c>
      <c r="B27" s="48" t="s">
        <v>461</v>
      </c>
      <c r="C27" s="50">
        <v>1281060</v>
      </c>
      <c r="D27" s="50">
        <v>1297100</v>
      </c>
      <c r="E27" s="50">
        <f t="shared" si="1"/>
        <v>-211600</v>
      </c>
      <c r="F27" s="50">
        <v>1085500</v>
      </c>
    </row>
    <row r="28" spans="1:6" ht="18" customHeight="1" x14ac:dyDescent="0.2">
      <c r="A28" s="53" t="s">
        <v>597</v>
      </c>
      <c r="B28" s="52" t="s">
        <v>598</v>
      </c>
      <c r="C28" s="47">
        <v>200530</v>
      </c>
      <c r="D28" s="47">
        <v>942000</v>
      </c>
      <c r="E28" s="50">
        <f t="shared" si="1"/>
        <v>-142000</v>
      </c>
      <c r="F28" s="47">
        <v>800000</v>
      </c>
    </row>
    <row r="29" spans="1:6" ht="18" customHeight="1" x14ac:dyDescent="0.2">
      <c r="A29" s="53" t="s">
        <v>599</v>
      </c>
      <c r="B29" s="52" t="s">
        <v>600</v>
      </c>
      <c r="C29" s="47">
        <v>650000</v>
      </c>
      <c r="D29" s="47">
        <v>100</v>
      </c>
      <c r="E29" s="50">
        <f t="shared" si="1"/>
        <v>0</v>
      </c>
      <c r="F29" s="47">
        <v>100</v>
      </c>
    </row>
    <row r="30" spans="1:6" ht="18" customHeight="1" x14ac:dyDescent="0.2">
      <c r="A30" s="53" t="s">
        <v>583</v>
      </c>
      <c r="B30" s="52" t="s">
        <v>601</v>
      </c>
      <c r="C30" s="47">
        <v>430530</v>
      </c>
      <c r="D30" s="47">
        <v>355000</v>
      </c>
      <c r="E30" s="50">
        <f t="shared" si="1"/>
        <v>-69600</v>
      </c>
      <c r="F30" s="47">
        <v>285400</v>
      </c>
    </row>
    <row r="31" spans="1:6" ht="18" customHeight="1" x14ac:dyDescent="0.2">
      <c r="A31" s="49" t="s">
        <v>460</v>
      </c>
      <c r="B31" s="48" t="s">
        <v>14</v>
      </c>
      <c r="C31" s="50">
        <v>210000</v>
      </c>
      <c r="D31" s="50">
        <v>1524500</v>
      </c>
      <c r="E31" s="50">
        <f t="shared" si="1"/>
        <v>-677300</v>
      </c>
      <c r="F31" s="50">
        <v>847200</v>
      </c>
    </row>
    <row r="32" spans="1:6" ht="18" customHeight="1" x14ac:dyDescent="0.2">
      <c r="A32" s="53" t="s">
        <v>602</v>
      </c>
      <c r="B32" s="52" t="s">
        <v>603</v>
      </c>
      <c r="C32" s="47">
        <v>0</v>
      </c>
      <c r="D32" s="47">
        <v>1003000</v>
      </c>
      <c r="E32" s="50">
        <f t="shared" si="1"/>
        <v>-178300</v>
      </c>
      <c r="F32" s="47">
        <v>824700</v>
      </c>
    </row>
    <row r="33" spans="1:6" ht="18" customHeight="1" x14ac:dyDescent="0.2">
      <c r="A33" s="53" t="s">
        <v>604</v>
      </c>
      <c r="B33" s="52" t="s">
        <v>605</v>
      </c>
      <c r="C33" s="47">
        <v>0</v>
      </c>
      <c r="D33" s="47">
        <v>97500</v>
      </c>
      <c r="E33" s="50">
        <f t="shared" si="1"/>
        <v>-75000</v>
      </c>
      <c r="F33" s="47">
        <v>22500</v>
      </c>
    </row>
    <row r="34" spans="1:6" ht="18" customHeight="1" x14ac:dyDescent="0.2">
      <c r="A34" s="53" t="s">
        <v>606</v>
      </c>
      <c r="B34" s="52" t="s">
        <v>607</v>
      </c>
      <c r="C34" s="47">
        <v>210000</v>
      </c>
      <c r="D34" s="47">
        <v>424000</v>
      </c>
      <c r="E34" s="50">
        <f t="shared" si="1"/>
        <v>-424000</v>
      </c>
      <c r="F34" s="47">
        <v>0</v>
      </c>
    </row>
    <row r="35" spans="1:6" ht="18" customHeight="1" x14ac:dyDescent="0.2">
      <c r="A35" s="49" t="s">
        <v>459</v>
      </c>
      <c r="B35" s="48" t="s">
        <v>15</v>
      </c>
      <c r="C35" s="50">
        <v>0</v>
      </c>
      <c r="D35" s="50">
        <v>6000</v>
      </c>
      <c r="E35" s="50">
        <f t="shared" si="1"/>
        <v>0</v>
      </c>
      <c r="F35" s="50">
        <v>6000</v>
      </c>
    </row>
    <row r="36" spans="1:6" ht="18" customHeight="1" x14ac:dyDescent="0.2">
      <c r="A36" s="49" t="s">
        <v>458</v>
      </c>
      <c r="B36" s="51" t="s">
        <v>457</v>
      </c>
      <c r="C36" s="50">
        <v>0</v>
      </c>
      <c r="D36" s="50">
        <v>530</v>
      </c>
      <c r="E36" s="50">
        <f t="shared" si="1"/>
        <v>19070</v>
      </c>
      <c r="F36" s="50">
        <v>19600</v>
      </c>
    </row>
    <row r="37" spans="1:6" ht="18" customHeight="1" x14ac:dyDescent="0.2">
      <c r="A37" s="49" t="s">
        <v>456</v>
      </c>
      <c r="B37" s="48" t="s">
        <v>91</v>
      </c>
      <c r="C37" s="50">
        <v>1849940</v>
      </c>
      <c r="D37" s="50">
        <v>0</v>
      </c>
      <c r="E37" s="50">
        <f t="shared" si="1"/>
        <v>0</v>
      </c>
      <c r="F37" s="50">
        <v>0</v>
      </c>
    </row>
    <row r="38" spans="1:6" ht="18" customHeight="1" x14ac:dyDescent="0.2">
      <c r="A38" s="258" t="s">
        <v>619</v>
      </c>
      <c r="B38" s="259"/>
      <c r="C38" s="46">
        <v>7632420</v>
      </c>
      <c r="D38" s="46">
        <v>7069560</v>
      </c>
      <c r="E38" s="46">
        <f t="shared" si="1"/>
        <v>-1444410</v>
      </c>
      <c r="F38" s="46">
        <v>5625150</v>
      </c>
    </row>
    <row r="39" spans="1:6" ht="18" customHeight="1" x14ac:dyDescent="0.2"/>
    <row r="40" spans="1:6" ht="18" customHeight="1" x14ac:dyDescent="0.2"/>
    <row r="41" spans="1:6" ht="30" customHeight="1" x14ac:dyDescent="0.2"/>
    <row r="42" spans="1:6" ht="99" customHeight="1" x14ac:dyDescent="0.2"/>
    <row r="43" spans="1:6" ht="54" customHeight="1" x14ac:dyDescent="0.2"/>
    <row r="44" spans="1:6" ht="72.75" customHeight="1" x14ac:dyDescent="0.2"/>
    <row r="45" spans="1:6" ht="95.25" customHeight="1" x14ac:dyDescent="0.2"/>
    <row r="46" spans="1:6" ht="25.5" customHeight="1" x14ac:dyDescent="0.2"/>
  </sheetData>
  <mergeCells count="2">
    <mergeCell ref="A38:B38"/>
    <mergeCell ref="A18:B18"/>
  </mergeCells>
  <pageMargins left="0.74803149606299213" right="0.39370078740157483" top="0.94488188976377963" bottom="0.59055118110236227" header="0.51181102362204722" footer="0.31496062992125984"/>
  <pageSetup paperSize="9" fitToHeight="2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DD1E-649A-4305-99D9-F94495B9355E}">
  <dimension ref="A1:E38"/>
  <sheetViews>
    <sheetView topLeftCell="A26" workbookViewId="0">
      <selection activeCell="C3" sqref="C3:E3"/>
    </sheetView>
  </sheetViews>
  <sheetFormatPr defaultRowHeight="15" x14ac:dyDescent="0.25"/>
  <cols>
    <col min="2" max="2" width="36.140625" customWidth="1"/>
    <col min="3" max="3" width="10" bestFit="1" customWidth="1"/>
    <col min="4" max="4" width="10" customWidth="1"/>
    <col min="5" max="5" width="14.5703125" customWidth="1"/>
  </cols>
  <sheetData>
    <row r="1" spans="1:5" x14ac:dyDescent="0.25">
      <c r="A1" s="66" t="s">
        <v>474</v>
      </c>
      <c r="B1" s="67"/>
      <c r="C1" s="65"/>
      <c r="D1" s="65"/>
      <c r="E1" s="65"/>
    </row>
    <row r="2" spans="1:5" x14ac:dyDescent="0.25">
      <c r="A2" s="64"/>
      <c r="B2" s="64"/>
      <c r="C2" s="69"/>
      <c r="D2" s="69"/>
      <c r="E2" s="69"/>
    </row>
    <row r="3" spans="1:5" ht="33.75" x14ac:dyDescent="0.25">
      <c r="A3" s="71" t="s">
        <v>475</v>
      </c>
      <c r="B3" s="71" t="s">
        <v>463</v>
      </c>
      <c r="C3" s="60" t="s">
        <v>626</v>
      </c>
      <c r="D3" s="60" t="s">
        <v>628</v>
      </c>
      <c r="E3" s="60" t="s">
        <v>627</v>
      </c>
    </row>
    <row r="4" spans="1:5" x14ac:dyDescent="0.25">
      <c r="A4" s="72">
        <v>1</v>
      </c>
      <c r="B4" s="72">
        <v>2</v>
      </c>
      <c r="C4" s="72">
        <v>3</v>
      </c>
      <c r="D4" s="72">
        <v>4</v>
      </c>
      <c r="E4" s="72">
        <v>5</v>
      </c>
    </row>
    <row r="5" spans="1:5" x14ac:dyDescent="0.25">
      <c r="A5" s="74" t="s">
        <v>476</v>
      </c>
      <c r="B5" s="75" t="s">
        <v>477</v>
      </c>
      <c r="C5" s="76">
        <v>1151660</v>
      </c>
      <c r="D5" s="76">
        <f>E5-C5</f>
        <v>106450</v>
      </c>
      <c r="E5" s="76">
        <v>1258110</v>
      </c>
    </row>
    <row r="6" spans="1:5" x14ac:dyDescent="0.25">
      <c r="A6" s="77" t="s">
        <v>478</v>
      </c>
      <c r="B6" s="78" t="s">
        <v>479</v>
      </c>
      <c r="C6" s="79">
        <v>812500</v>
      </c>
      <c r="D6" s="76">
        <f t="shared" ref="D6:D38" si="0">E6-C6</f>
        <v>169660</v>
      </c>
      <c r="E6" s="79">
        <v>982160</v>
      </c>
    </row>
    <row r="7" spans="1:5" x14ac:dyDescent="0.25">
      <c r="A7" s="77" t="s">
        <v>480</v>
      </c>
      <c r="B7" s="78" t="s">
        <v>481</v>
      </c>
      <c r="C7" s="79">
        <v>339160</v>
      </c>
      <c r="D7" s="76">
        <f t="shared" si="0"/>
        <v>-63210</v>
      </c>
      <c r="E7" s="79">
        <v>275950</v>
      </c>
    </row>
    <row r="8" spans="1:5" x14ac:dyDescent="0.25">
      <c r="A8" s="74" t="s">
        <v>482</v>
      </c>
      <c r="B8" s="75" t="s">
        <v>46</v>
      </c>
      <c r="C8" s="76">
        <v>282800</v>
      </c>
      <c r="D8" s="76">
        <f t="shared" si="0"/>
        <v>86400</v>
      </c>
      <c r="E8" s="76">
        <v>369200</v>
      </c>
    </row>
    <row r="9" spans="1:5" x14ac:dyDescent="0.25">
      <c r="A9" s="77" t="s">
        <v>483</v>
      </c>
      <c r="B9" s="78" t="s">
        <v>484</v>
      </c>
      <c r="C9" s="79"/>
      <c r="D9" s="76">
        <f t="shared" si="0"/>
        <v>15000</v>
      </c>
      <c r="E9" s="79">
        <v>15000</v>
      </c>
    </row>
    <row r="10" spans="1:5" x14ac:dyDescent="0.25">
      <c r="A10" s="77" t="s">
        <v>485</v>
      </c>
      <c r="B10" s="78" t="s">
        <v>486</v>
      </c>
      <c r="C10" s="79">
        <v>282800</v>
      </c>
      <c r="D10" s="76">
        <f t="shared" si="0"/>
        <v>71400</v>
      </c>
      <c r="E10" s="79">
        <v>354200</v>
      </c>
    </row>
    <row r="11" spans="1:5" x14ac:dyDescent="0.25">
      <c r="A11" s="74" t="s">
        <v>487</v>
      </c>
      <c r="B11" s="75" t="s">
        <v>488</v>
      </c>
      <c r="C11" s="76">
        <v>1605600</v>
      </c>
      <c r="D11" s="76">
        <f t="shared" si="0"/>
        <v>-702100</v>
      </c>
      <c r="E11" s="76">
        <v>903500</v>
      </c>
    </row>
    <row r="12" spans="1:5" x14ac:dyDescent="0.25">
      <c r="A12" s="77" t="s">
        <v>489</v>
      </c>
      <c r="B12" s="78" t="s">
        <v>490</v>
      </c>
      <c r="C12" s="79">
        <v>7000</v>
      </c>
      <c r="D12" s="76">
        <f t="shared" si="0"/>
        <v>-6500</v>
      </c>
      <c r="E12" s="79">
        <v>500</v>
      </c>
    </row>
    <row r="13" spans="1:5" x14ac:dyDescent="0.25">
      <c r="A13" s="77" t="s">
        <v>491</v>
      </c>
      <c r="B13" s="78" t="s">
        <v>492</v>
      </c>
      <c r="C13" s="79">
        <v>1589600</v>
      </c>
      <c r="D13" s="76">
        <f t="shared" si="0"/>
        <v>-686600</v>
      </c>
      <c r="E13" s="79">
        <v>903000</v>
      </c>
    </row>
    <row r="14" spans="1:5" x14ac:dyDescent="0.25">
      <c r="A14" s="77" t="s">
        <v>493</v>
      </c>
      <c r="B14" s="78" t="s">
        <v>494</v>
      </c>
      <c r="C14" s="79">
        <v>9000</v>
      </c>
      <c r="D14" s="76">
        <f t="shared" si="0"/>
        <v>-9000</v>
      </c>
      <c r="E14" s="79"/>
    </row>
    <row r="15" spans="1:5" x14ac:dyDescent="0.25">
      <c r="A15" s="74" t="s">
        <v>495</v>
      </c>
      <c r="B15" s="75" t="s">
        <v>496</v>
      </c>
      <c r="C15" s="76">
        <v>235000</v>
      </c>
      <c r="D15" s="76">
        <f t="shared" si="0"/>
        <v>-24000</v>
      </c>
      <c r="E15" s="76">
        <v>211000</v>
      </c>
    </row>
    <row r="16" spans="1:5" x14ac:dyDescent="0.25">
      <c r="A16" s="77" t="s">
        <v>497</v>
      </c>
      <c r="B16" s="78" t="s">
        <v>498</v>
      </c>
      <c r="C16" s="79">
        <v>195000</v>
      </c>
      <c r="D16" s="76">
        <f t="shared" si="0"/>
        <v>-84000</v>
      </c>
      <c r="E16" s="79">
        <v>111000</v>
      </c>
    </row>
    <row r="17" spans="1:5" x14ac:dyDescent="0.25">
      <c r="A17" s="77" t="s">
        <v>499</v>
      </c>
      <c r="B17" s="78" t="s">
        <v>500</v>
      </c>
      <c r="C17" s="79">
        <v>40000</v>
      </c>
      <c r="D17" s="76">
        <f t="shared" si="0"/>
        <v>60000</v>
      </c>
      <c r="E17" s="79">
        <v>100000</v>
      </c>
    </row>
    <row r="18" spans="1:5" x14ac:dyDescent="0.25">
      <c r="A18" s="74" t="s">
        <v>501</v>
      </c>
      <c r="B18" s="75" t="s">
        <v>502</v>
      </c>
      <c r="C18" s="76">
        <v>1074000</v>
      </c>
      <c r="D18" s="76">
        <f t="shared" si="0"/>
        <v>-542000</v>
      </c>
      <c r="E18" s="76">
        <v>532000</v>
      </c>
    </row>
    <row r="19" spans="1:5" x14ac:dyDescent="0.25">
      <c r="A19" s="77" t="s">
        <v>503</v>
      </c>
      <c r="B19" s="78" t="s">
        <v>504</v>
      </c>
      <c r="C19" s="79">
        <v>19000</v>
      </c>
      <c r="D19" s="76">
        <f t="shared" si="0"/>
        <v>-17000</v>
      </c>
      <c r="E19" s="79">
        <v>2000</v>
      </c>
    </row>
    <row r="20" spans="1:5" x14ac:dyDescent="0.25">
      <c r="A20" s="77" t="s">
        <v>505</v>
      </c>
      <c r="B20" s="78" t="s">
        <v>506</v>
      </c>
      <c r="C20" s="79">
        <v>450000</v>
      </c>
      <c r="D20" s="76">
        <f t="shared" si="0"/>
        <v>-140000</v>
      </c>
      <c r="E20" s="79">
        <v>310000</v>
      </c>
    </row>
    <row r="21" spans="1:5" x14ac:dyDescent="0.25">
      <c r="A21" s="77" t="s">
        <v>507</v>
      </c>
      <c r="B21" s="78" t="s">
        <v>508</v>
      </c>
      <c r="C21" s="79">
        <v>605000</v>
      </c>
      <c r="D21" s="76">
        <f t="shared" si="0"/>
        <v>-385000</v>
      </c>
      <c r="E21" s="79">
        <v>220000</v>
      </c>
    </row>
    <row r="22" spans="1:5" x14ac:dyDescent="0.25">
      <c r="A22" s="74" t="s">
        <v>509</v>
      </c>
      <c r="B22" s="75" t="s">
        <v>510</v>
      </c>
      <c r="C22" s="76">
        <v>27000</v>
      </c>
      <c r="D22" s="76">
        <f t="shared" si="0"/>
        <v>0</v>
      </c>
      <c r="E22" s="76">
        <v>27000</v>
      </c>
    </row>
    <row r="23" spans="1:5" x14ac:dyDescent="0.25">
      <c r="A23" s="77" t="s">
        <v>511</v>
      </c>
      <c r="B23" s="78" t="s">
        <v>512</v>
      </c>
      <c r="C23" s="79">
        <v>27000</v>
      </c>
      <c r="D23" s="76">
        <f t="shared" si="0"/>
        <v>0</v>
      </c>
      <c r="E23" s="79">
        <v>27000</v>
      </c>
    </row>
    <row r="24" spans="1:5" x14ac:dyDescent="0.25">
      <c r="A24" s="74" t="s">
        <v>513</v>
      </c>
      <c r="B24" s="75" t="s">
        <v>514</v>
      </c>
      <c r="C24" s="76">
        <v>912250</v>
      </c>
      <c r="D24" s="76">
        <f t="shared" si="0"/>
        <v>441850</v>
      </c>
      <c r="E24" s="76">
        <v>1354100</v>
      </c>
    </row>
    <row r="25" spans="1:5" x14ac:dyDescent="0.25">
      <c r="A25" s="77" t="s">
        <v>515</v>
      </c>
      <c r="B25" s="78" t="s">
        <v>516</v>
      </c>
      <c r="C25" s="79">
        <v>102000</v>
      </c>
      <c r="D25" s="76">
        <f t="shared" si="0"/>
        <v>145000</v>
      </c>
      <c r="E25" s="79">
        <v>247000</v>
      </c>
    </row>
    <row r="26" spans="1:5" x14ac:dyDescent="0.25">
      <c r="A26" s="77" t="s">
        <v>517</v>
      </c>
      <c r="B26" s="78" t="s">
        <v>518</v>
      </c>
      <c r="C26" s="79">
        <v>778250</v>
      </c>
      <c r="D26" s="76">
        <f t="shared" si="0"/>
        <v>295350</v>
      </c>
      <c r="E26" s="79">
        <v>1073600</v>
      </c>
    </row>
    <row r="27" spans="1:5" x14ac:dyDescent="0.25">
      <c r="A27" s="77" t="s">
        <v>519</v>
      </c>
      <c r="B27" s="78" t="s">
        <v>114</v>
      </c>
      <c r="C27" s="79">
        <v>14000</v>
      </c>
      <c r="D27" s="76">
        <f t="shared" si="0"/>
        <v>-2500</v>
      </c>
      <c r="E27" s="79">
        <v>11500</v>
      </c>
    </row>
    <row r="28" spans="1:5" x14ac:dyDescent="0.25">
      <c r="A28" s="77" t="s">
        <v>520</v>
      </c>
      <c r="B28" s="78" t="s">
        <v>521</v>
      </c>
      <c r="C28" s="79">
        <v>18000</v>
      </c>
      <c r="D28" s="76">
        <f t="shared" si="0"/>
        <v>4000</v>
      </c>
      <c r="E28" s="79">
        <v>22000</v>
      </c>
    </row>
    <row r="29" spans="1:5" x14ac:dyDescent="0.25">
      <c r="A29" s="74" t="s">
        <v>522</v>
      </c>
      <c r="B29" s="75" t="s">
        <v>523</v>
      </c>
      <c r="C29" s="76">
        <v>1444740</v>
      </c>
      <c r="D29" s="76">
        <f t="shared" si="0"/>
        <v>1612360</v>
      </c>
      <c r="E29" s="76">
        <v>3057100</v>
      </c>
    </row>
    <row r="30" spans="1:5" x14ac:dyDescent="0.25">
      <c r="A30" s="77" t="s">
        <v>524</v>
      </c>
      <c r="B30" s="78" t="s">
        <v>525</v>
      </c>
      <c r="C30" s="79">
        <v>1443740</v>
      </c>
      <c r="D30" s="76">
        <f t="shared" si="0"/>
        <v>1608360</v>
      </c>
      <c r="E30" s="79">
        <v>3052100</v>
      </c>
    </row>
    <row r="31" spans="1:5" x14ac:dyDescent="0.25">
      <c r="A31" s="77" t="s">
        <v>526</v>
      </c>
      <c r="B31" s="78" t="s">
        <v>527</v>
      </c>
      <c r="C31" s="79">
        <v>1000</v>
      </c>
      <c r="D31" s="76">
        <f t="shared" si="0"/>
        <v>4000</v>
      </c>
      <c r="E31" s="79">
        <v>5000</v>
      </c>
    </row>
    <row r="32" spans="1:5" x14ac:dyDescent="0.25">
      <c r="A32" s="74" t="s">
        <v>528</v>
      </c>
      <c r="B32" s="75" t="s">
        <v>529</v>
      </c>
      <c r="C32" s="76">
        <v>258200</v>
      </c>
      <c r="D32" s="76">
        <f t="shared" si="0"/>
        <v>-17200</v>
      </c>
      <c r="E32" s="76">
        <v>241000</v>
      </c>
    </row>
    <row r="33" spans="1:5" x14ac:dyDescent="0.25">
      <c r="A33" s="77" t="s">
        <v>530</v>
      </c>
      <c r="B33" s="78" t="s">
        <v>531</v>
      </c>
      <c r="C33" s="79">
        <v>1000</v>
      </c>
      <c r="D33" s="76">
        <f t="shared" si="0"/>
        <v>0</v>
      </c>
      <c r="E33" s="79">
        <v>1000</v>
      </c>
    </row>
    <row r="34" spans="1:5" x14ac:dyDescent="0.25">
      <c r="A34" s="77" t="s">
        <v>532</v>
      </c>
      <c r="B34" s="78" t="s">
        <v>533</v>
      </c>
      <c r="C34" s="79">
        <v>73000</v>
      </c>
      <c r="D34" s="76">
        <f t="shared" si="0"/>
        <v>-32000</v>
      </c>
      <c r="E34" s="79">
        <v>41000</v>
      </c>
    </row>
    <row r="35" spans="1:5" x14ac:dyDescent="0.25">
      <c r="A35" s="77" t="s">
        <v>534</v>
      </c>
      <c r="B35" s="78" t="s">
        <v>535</v>
      </c>
      <c r="C35" s="79">
        <v>80000</v>
      </c>
      <c r="D35" s="76">
        <f t="shared" si="0"/>
        <v>30000</v>
      </c>
      <c r="E35" s="79">
        <v>110000</v>
      </c>
    </row>
    <row r="36" spans="1:5" x14ac:dyDescent="0.25">
      <c r="A36" s="77" t="s">
        <v>536</v>
      </c>
      <c r="B36" s="78" t="s">
        <v>537</v>
      </c>
      <c r="C36" s="79">
        <v>80000</v>
      </c>
      <c r="D36" s="76">
        <f t="shared" si="0"/>
        <v>-25000</v>
      </c>
      <c r="E36" s="79">
        <v>55000</v>
      </c>
    </row>
    <row r="37" spans="1:5" x14ac:dyDescent="0.25">
      <c r="A37" s="77" t="s">
        <v>538</v>
      </c>
      <c r="B37" s="78" t="s">
        <v>539</v>
      </c>
      <c r="C37" s="79">
        <v>24200</v>
      </c>
      <c r="D37" s="76">
        <f>E37-C37</f>
        <v>9800</v>
      </c>
      <c r="E37" s="79">
        <v>34000</v>
      </c>
    </row>
    <row r="38" spans="1:5" x14ac:dyDescent="0.25">
      <c r="A38" s="260" t="s">
        <v>454</v>
      </c>
      <c r="B38" s="261"/>
      <c r="C38" s="80">
        <v>6991250</v>
      </c>
      <c r="D38" s="80">
        <f t="shared" si="0"/>
        <v>961760</v>
      </c>
      <c r="E38" s="80">
        <v>7953010</v>
      </c>
    </row>
  </sheetData>
  <mergeCells count="1">
    <mergeCell ref="A38:B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121A-1694-48CD-AFEF-33F9F1FD269C}">
  <dimension ref="A1:G10"/>
  <sheetViews>
    <sheetView workbookViewId="0">
      <selection activeCell="C3" sqref="C3:E3"/>
    </sheetView>
  </sheetViews>
  <sheetFormatPr defaultRowHeight="15" x14ac:dyDescent="0.25"/>
  <cols>
    <col min="2" max="2" width="31.5703125" customWidth="1"/>
    <col min="3" max="3" width="11.28515625" bestFit="1" customWidth="1"/>
    <col min="4" max="5" width="10.140625" bestFit="1" customWidth="1"/>
  </cols>
  <sheetData>
    <row r="1" spans="1:7" x14ac:dyDescent="0.25">
      <c r="A1" s="66" t="s">
        <v>576</v>
      </c>
      <c r="B1" s="67"/>
      <c r="C1" s="65"/>
      <c r="D1" s="64"/>
      <c r="E1" s="64"/>
      <c r="F1" s="68"/>
      <c r="G1" s="68"/>
    </row>
    <row r="2" spans="1:7" x14ac:dyDescent="0.25">
      <c r="A2" s="64"/>
      <c r="B2" s="64"/>
      <c r="C2" s="69"/>
      <c r="D2" s="70"/>
      <c r="E2" s="70"/>
    </row>
    <row r="3" spans="1:7" ht="33.75" x14ac:dyDescent="0.25">
      <c r="A3" s="98" t="s">
        <v>177</v>
      </c>
      <c r="B3" s="98" t="s">
        <v>541</v>
      </c>
      <c r="C3" s="60" t="s">
        <v>626</v>
      </c>
      <c r="D3" s="60" t="s">
        <v>628</v>
      </c>
      <c r="E3" s="60" t="s">
        <v>627</v>
      </c>
    </row>
    <row r="4" spans="1:7" x14ac:dyDescent="0.25">
      <c r="A4" s="99">
        <v>1</v>
      </c>
      <c r="B4" s="99">
        <v>2</v>
      </c>
      <c r="C4" s="100">
        <v>3</v>
      </c>
      <c r="D4" s="100">
        <v>4</v>
      </c>
      <c r="E4" s="100">
        <v>5</v>
      </c>
    </row>
    <row r="5" spans="1:7" x14ac:dyDescent="0.25">
      <c r="A5" s="264" t="s">
        <v>577</v>
      </c>
      <c r="B5" s="265"/>
      <c r="C5" s="90"/>
      <c r="D5" s="90"/>
      <c r="E5" s="90"/>
    </row>
    <row r="6" spans="1:7" x14ac:dyDescent="0.25">
      <c r="A6" s="264" t="s">
        <v>578</v>
      </c>
      <c r="B6" s="265"/>
      <c r="C6" s="90"/>
      <c r="D6" s="90"/>
      <c r="E6" s="90"/>
    </row>
    <row r="7" spans="1:7" x14ac:dyDescent="0.25">
      <c r="A7" s="264" t="s">
        <v>579</v>
      </c>
      <c r="B7" s="265"/>
      <c r="C7" s="101"/>
      <c r="D7" s="101"/>
      <c r="E7" s="101"/>
    </row>
    <row r="8" spans="1:7" x14ac:dyDescent="0.25">
      <c r="A8" s="262" t="s">
        <v>580</v>
      </c>
      <c r="B8" s="263"/>
      <c r="C8" s="84"/>
      <c r="D8" s="84"/>
      <c r="E8" s="84"/>
    </row>
    <row r="9" spans="1:7" x14ac:dyDescent="0.25">
      <c r="A9" s="266" t="s">
        <v>581</v>
      </c>
      <c r="B9" s="267"/>
      <c r="C9" s="101"/>
      <c r="D9" s="101"/>
      <c r="E9" s="101"/>
    </row>
    <row r="10" spans="1:7" x14ac:dyDescent="0.25">
      <c r="A10" s="262" t="s">
        <v>582</v>
      </c>
      <c r="B10" s="263"/>
      <c r="C10" s="84"/>
      <c r="D10" s="84"/>
      <c r="E10" s="84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22F0C-C160-44A9-9087-26D4B8286A99}">
  <dimension ref="A1:E25"/>
  <sheetViews>
    <sheetView workbookViewId="0">
      <selection activeCell="D3" sqref="D3"/>
    </sheetView>
  </sheetViews>
  <sheetFormatPr defaultRowHeight="15" x14ac:dyDescent="0.25"/>
  <cols>
    <col min="2" max="2" width="46" customWidth="1"/>
    <col min="4" max="4" width="13.140625" customWidth="1"/>
  </cols>
  <sheetData>
    <row r="1" spans="1:5" x14ac:dyDescent="0.25">
      <c r="A1" s="81" t="s">
        <v>540</v>
      </c>
      <c r="B1" s="67"/>
      <c r="C1" s="65"/>
      <c r="D1" s="64"/>
      <c r="E1" s="64"/>
    </row>
    <row r="2" spans="1:5" x14ac:dyDescent="0.25">
      <c r="A2" s="64"/>
      <c r="B2" s="64"/>
      <c r="C2" s="69"/>
      <c r="D2" s="70"/>
      <c r="E2" s="70"/>
    </row>
    <row r="3" spans="1:5" ht="22.5" x14ac:dyDescent="0.25">
      <c r="A3" s="71" t="s">
        <v>177</v>
      </c>
      <c r="B3" s="71" t="s">
        <v>541</v>
      </c>
      <c r="C3" s="60" t="s">
        <v>626</v>
      </c>
      <c r="D3" s="60" t="s">
        <v>628</v>
      </c>
      <c r="E3" s="60" t="s">
        <v>627</v>
      </c>
    </row>
    <row r="4" spans="1:5" x14ac:dyDescent="0.25">
      <c r="A4" s="72">
        <v>1</v>
      </c>
      <c r="B4" s="72">
        <v>2</v>
      </c>
      <c r="C4" s="73">
        <v>3</v>
      </c>
      <c r="D4" s="73">
        <v>4</v>
      </c>
      <c r="E4" s="73">
        <v>5</v>
      </c>
    </row>
    <row r="5" spans="1:5" x14ac:dyDescent="0.25">
      <c r="A5" s="82" t="s">
        <v>542</v>
      </c>
      <c r="B5" s="83" t="s">
        <v>303</v>
      </c>
      <c r="C5" s="84"/>
      <c r="D5" s="85"/>
      <c r="E5" s="85"/>
    </row>
    <row r="6" spans="1:5" x14ac:dyDescent="0.25">
      <c r="A6" s="86" t="s">
        <v>543</v>
      </c>
      <c r="B6" s="87" t="s">
        <v>544</v>
      </c>
      <c r="C6" s="88"/>
      <c r="D6" s="89"/>
      <c r="E6" s="89"/>
    </row>
    <row r="7" spans="1:5" ht="74.25" customHeight="1" x14ac:dyDescent="0.25">
      <c r="A7" s="86" t="s">
        <v>545</v>
      </c>
      <c r="B7" s="91" t="s">
        <v>546</v>
      </c>
      <c r="C7" s="88"/>
      <c r="D7" s="89"/>
      <c r="E7" s="89"/>
    </row>
    <row r="8" spans="1:5" x14ac:dyDescent="0.25">
      <c r="A8" s="92" t="s">
        <v>547</v>
      </c>
      <c r="B8" s="93" t="s">
        <v>300</v>
      </c>
      <c r="C8" s="90"/>
      <c r="D8" s="94"/>
      <c r="E8" s="94"/>
    </row>
    <row r="9" spans="1:5" x14ac:dyDescent="0.25">
      <c r="A9" s="86" t="s">
        <v>548</v>
      </c>
      <c r="B9" s="87" t="s">
        <v>549</v>
      </c>
      <c r="C9" s="88"/>
      <c r="D9" s="88"/>
      <c r="E9" s="88"/>
    </row>
    <row r="10" spans="1:5" ht="42" customHeight="1" x14ac:dyDescent="0.25">
      <c r="A10" s="86" t="s">
        <v>550</v>
      </c>
      <c r="B10" s="91" t="s">
        <v>551</v>
      </c>
      <c r="C10" s="88"/>
      <c r="D10" s="89"/>
      <c r="E10" s="89"/>
    </row>
    <row r="11" spans="1:5" x14ac:dyDescent="0.25">
      <c r="A11" s="92" t="s">
        <v>552</v>
      </c>
      <c r="B11" s="93" t="s">
        <v>297</v>
      </c>
      <c r="C11" s="90"/>
      <c r="D11" s="94"/>
      <c r="E11" s="94"/>
    </row>
    <row r="12" spans="1:5" x14ac:dyDescent="0.25">
      <c r="A12" s="86" t="s">
        <v>553</v>
      </c>
      <c r="B12" s="87" t="s">
        <v>554</v>
      </c>
      <c r="C12" s="88"/>
      <c r="D12" s="89"/>
      <c r="E12" s="89"/>
    </row>
    <row r="13" spans="1:5" x14ac:dyDescent="0.25">
      <c r="A13" s="92" t="s">
        <v>555</v>
      </c>
      <c r="B13" s="93" t="s">
        <v>295</v>
      </c>
      <c r="C13" s="90"/>
      <c r="D13" s="94"/>
      <c r="E13" s="94"/>
    </row>
    <row r="14" spans="1:5" x14ac:dyDescent="0.25">
      <c r="A14" s="92" t="s">
        <v>556</v>
      </c>
      <c r="B14" s="93" t="s">
        <v>557</v>
      </c>
      <c r="C14" s="90"/>
      <c r="D14" s="94"/>
      <c r="E14" s="94"/>
    </row>
    <row r="15" spans="1:5" x14ac:dyDescent="0.25">
      <c r="A15" s="92" t="s">
        <v>558</v>
      </c>
      <c r="B15" s="93" t="s">
        <v>293</v>
      </c>
      <c r="C15" s="90"/>
      <c r="D15" s="94"/>
      <c r="E15" s="94"/>
    </row>
    <row r="16" spans="1:5" x14ac:dyDescent="0.25">
      <c r="A16" s="82" t="s">
        <v>559</v>
      </c>
      <c r="B16" s="83" t="s">
        <v>560</v>
      </c>
      <c r="C16" s="84"/>
      <c r="D16" s="84"/>
      <c r="E16" s="84"/>
    </row>
    <row r="17" spans="1:5" x14ac:dyDescent="0.25">
      <c r="A17" s="86" t="s">
        <v>561</v>
      </c>
      <c r="B17" s="87" t="s">
        <v>562</v>
      </c>
      <c r="C17" s="88"/>
      <c r="D17" s="89"/>
      <c r="E17" s="89"/>
    </row>
    <row r="18" spans="1:5" ht="36" customHeight="1" x14ac:dyDescent="0.25">
      <c r="A18" s="86" t="s">
        <v>563</v>
      </c>
      <c r="B18" s="91" t="s">
        <v>170</v>
      </c>
      <c r="C18" s="88"/>
      <c r="D18" s="89"/>
      <c r="E18" s="89"/>
    </row>
    <row r="19" spans="1:5" x14ac:dyDescent="0.25">
      <c r="A19" s="92" t="s">
        <v>564</v>
      </c>
      <c r="B19" s="78" t="s">
        <v>565</v>
      </c>
      <c r="C19" s="90"/>
      <c r="D19" s="94"/>
      <c r="E19" s="94"/>
    </row>
    <row r="20" spans="1:5" x14ac:dyDescent="0.25">
      <c r="A20" s="86" t="s">
        <v>566</v>
      </c>
      <c r="B20" s="95" t="s">
        <v>168</v>
      </c>
      <c r="C20" s="88"/>
      <c r="D20" s="88"/>
      <c r="E20" s="88"/>
    </row>
    <row r="21" spans="1:5" ht="52.5" customHeight="1" x14ac:dyDescent="0.25">
      <c r="A21" s="86" t="s">
        <v>567</v>
      </c>
      <c r="B21" s="91" t="s">
        <v>568</v>
      </c>
      <c r="C21" s="88"/>
      <c r="D21" s="89"/>
      <c r="E21" s="89"/>
    </row>
    <row r="22" spans="1:5" ht="27" customHeight="1" x14ac:dyDescent="0.25">
      <c r="A22" s="92" t="s">
        <v>569</v>
      </c>
      <c r="B22" s="96" t="s">
        <v>570</v>
      </c>
      <c r="C22" s="90"/>
      <c r="D22" s="94"/>
      <c r="E22" s="94"/>
    </row>
    <row r="23" spans="1:5" ht="46.5" customHeight="1" x14ac:dyDescent="0.25">
      <c r="A23" s="86" t="s">
        <v>571</v>
      </c>
      <c r="B23" s="91" t="s">
        <v>572</v>
      </c>
      <c r="C23" s="88"/>
      <c r="D23" s="89"/>
      <c r="E23" s="89"/>
    </row>
    <row r="24" spans="1:5" ht="39" customHeight="1" x14ac:dyDescent="0.25">
      <c r="A24" s="92" t="s">
        <v>573</v>
      </c>
      <c r="B24" s="96" t="s">
        <v>574</v>
      </c>
      <c r="C24" s="90"/>
      <c r="D24" s="94"/>
      <c r="E24" s="94"/>
    </row>
    <row r="25" spans="1:5" x14ac:dyDescent="0.25">
      <c r="A25" s="97"/>
      <c r="B25" s="83" t="s">
        <v>575</v>
      </c>
      <c r="C25" s="84"/>
      <c r="D25" s="85"/>
      <c r="E25" s="8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3CF-37A0-476D-A29C-5300F5A68FCE}">
  <sheetPr>
    <pageSetUpPr fitToPage="1"/>
  </sheetPr>
  <dimension ref="A1:H368"/>
  <sheetViews>
    <sheetView topLeftCell="A18" zoomScale="90" zoomScaleNormal="90" workbookViewId="0">
      <selection activeCell="E9" sqref="E9"/>
    </sheetView>
  </sheetViews>
  <sheetFormatPr defaultRowHeight="15" x14ac:dyDescent="0.25"/>
  <cols>
    <col min="1" max="1" width="35.28515625" style="103" customWidth="1"/>
    <col min="2" max="2" width="34.28515625" style="103" customWidth="1"/>
    <col min="3" max="3" width="25.28515625" style="103" customWidth="1"/>
    <col min="4" max="4" width="28.140625" style="103" customWidth="1"/>
    <col min="5" max="5" width="25.28515625" style="103" customWidth="1"/>
    <col min="6" max="8" width="25.28515625" style="103" hidden="1" customWidth="1"/>
    <col min="9" max="16384" width="9.140625" style="103"/>
  </cols>
  <sheetData>
    <row r="1" spans="1:8" ht="15" customHeight="1" x14ac:dyDescent="0.25">
      <c r="A1" s="268" t="s">
        <v>637</v>
      </c>
      <c r="B1" s="268"/>
      <c r="C1" s="268"/>
      <c r="D1" s="268"/>
      <c r="E1" s="268"/>
      <c r="F1" s="268"/>
      <c r="G1" s="268"/>
      <c r="H1" s="268"/>
    </row>
    <row r="2" spans="1:8" x14ac:dyDescent="0.25">
      <c r="A2" s="268"/>
      <c r="B2" s="268"/>
      <c r="C2" s="268"/>
      <c r="D2" s="268"/>
      <c r="E2" s="268"/>
      <c r="F2" s="268"/>
      <c r="G2" s="268"/>
      <c r="H2" s="268"/>
    </row>
    <row r="3" spans="1:8" ht="27" customHeight="1" x14ac:dyDescent="0.25">
      <c r="A3" s="268"/>
      <c r="B3" s="268"/>
      <c r="C3" s="268"/>
      <c r="D3" s="268"/>
      <c r="E3" s="268"/>
      <c r="F3" s="268"/>
      <c r="G3" s="268"/>
      <c r="H3" s="268"/>
    </row>
    <row r="5" spans="1:8" ht="25.5" x14ac:dyDescent="0.25">
      <c r="A5" s="152" t="s">
        <v>0</v>
      </c>
      <c r="B5" s="152" t="s">
        <v>1</v>
      </c>
      <c r="C5" s="152" t="s">
        <v>650</v>
      </c>
      <c r="D5" s="152" t="s">
        <v>628</v>
      </c>
      <c r="E5" s="152" t="s">
        <v>651</v>
      </c>
      <c r="F5" s="152" t="s">
        <v>157</v>
      </c>
      <c r="G5" s="153" t="s">
        <v>4</v>
      </c>
      <c r="H5" s="153" t="s">
        <v>5</v>
      </c>
    </row>
    <row r="6" spans="1:8" x14ac:dyDescent="0.25">
      <c r="A6" s="154" t="s">
        <v>6</v>
      </c>
      <c r="B6" s="154" t="s">
        <v>7</v>
      </c>
      <c r="C6" s="154"/>
      <c r="D6" s="154">
        <f>Table1[[#This Row],[NOVI PLAN  2025.]]-Table1[[#This Row],[PLAN 
2025.]]</f>
        <v>0</v>
      </c>
      <c r="E6" s="154"/>
      <c r="F6" s="154"/>
      <c r="G6" s="154"/>
      <c r="H6" s="154"/>
    </row>
    <row r="7" spans="1:8" ht="25.5" x14ac:dyDescent="0.25">
      <c r="A7" s="155" t="s">
        <v>8</v>
      </c>
      <c r="B7" s="3" t="s">
        <v>9</v>
      </c>
      <c r="C7" s="3">
        <f>C9+C10+C11+C15+C16+C17+C18</f>
        <v>6942421</v>
      </c>
      <c r="D7" s="3">
        <f>Table1[[#This Row],[NOVI PLAN  2025.]]-Table1[[#This Row],[PLAN 
2025.]]</f>
        <v>-1430360</v>
      </c>
      <c r="E7" s="3">
        <f t="shared" ref="E7:H7" si="0">E9+E10+E11+E15+E17+E16+E18</f>
        <v>5512061</v>
      </c>
      <c r="F7" s="3">
        <f t="shared" si="0"/>
        <v>627266</v>
      </c>
      <c r="G7" s="3">
        <f t="shared" si="0"/>
        <v>2517200.2999999998</v>
      </c>
      <c r="H7" s="3">
        <f t="shared" si="0"/>
        <v>2517200.2999999998</v>
      </c>
    </row>
    <row r="8" spans="1:8" x14ac:dyDescent="0.25">
      <c r="A8" s="155"/>
      <c r="B8" s="156"/>
      <c r="C8" s="3">
        <f>C19+C275+C300+C318</f>
        <v>6942421</v>
      </c>
      <c r="D8" s="3">
        <f>Table1[[#This Row],[NOVI PLAN  2025.]]-Table1[[#This Row],[PLAN 
2025.]]</f>
        <v>-1430360</v>
      </c>
      <c r="E8" s="3">
        <f t="shared" ref="E8:H8" si="1">E19+E275+E300+E318</f>
        <v>5512061</v>
      </c>
      <c r="F8" s="3">
        <f t="shared" si="1"/>
        <v>1676932</v>
      </c>
      <c r="G8" s="3">
        <f t="shared" si="1"/>
        <v>5500200.2999999998</v>
      </c>
      <c r="H8" s="3">
        <f t="shared" si="1"/>
        <v>5500200.2999999998</v>
      </c>
    </row>
    <row r="9" spans="1:8" x14ac:dyDescent="0.25">
      <c r="A9" s="157" t="s">
        <v>592</v>
      </c>
      <c r="B9" s="158" t="s">
        <v>10</v>
      </c>
      <c r="C9" s="159">
        <v>4009291</v>
      </c>
      <c r="D9" s="159">
        <f>Table1[[#This Row],[NOVI PLAN  2025.]]-Table1[[#This Row],[PLAN 
2025.]]</f>
        <v>-600530</v>
      </c>
      <c r="E9" s="159">
        <f t="shared" ref="E9:H9" si="2">E20+E276+E301+E319</f>
        <v>3408761</v>
      </c>
      <c r="F9" s="159">
        <f t="shared" si="2"/>
        <v>519786</v>
      </c>
      <c r="G9" s="159">
        <f t="shared" si="2"/>
        <v>2084200.3</v>
      </c>
      <c r="H9" s="159">
        <f t="shared" si="2"/>
        <v>2084200.3</v>
      </c>
    </row>
    <row r="10" spans="1:8" x14ac:dyDescent="0.25">
      <c r="A10" s="157" t="s">
        <v>593</v>
      </c>
      <c r="B10" s="158" t="s">
        <v>89</v>
      </c>
      <c r="C10" s="159">
        <v>150000</v>
      </c>
      <c r="D10" s="159">
        <f>Table1[[#This Row],[NOVI PLAN  2025.]]-Table1[[#This Row],[PLAN 
2025.]]</f>
        <v>-5000</v>
      </c>
      <c r="E10" s="159">
        <f t="shared" ref="E10:H10" si="3">E277+E302+E320</f>
        <v>145000</v>
      </c>
      <c r="F10" s="159">
        <f t="shared" si="3"/>
        <v>0</v>
      </c>
      <c r="G10" s="159">
        <f t="shared" si="3"/>
        <v>0</v>
      </c>
      <c r="H10" s="159">
        <f t="shared" si="3"/>
        <v>0</v>
      </c>
    </row>
    <row r="11" spans="1:8" x14ac:dyDescent="0.25">
      <c r="A11" s="157" t="s">
        <v>11</v>
      </c>
      <c r="B11" s="158" t="s">
        <v>12</v>
      </c>
      <c r="C11" s="1">
        <f>SUM(C12:C14)</f>
        <v>1252100</v>
      </c>
      <c r="D11" s="1">
        <f>Table1[[#This Row],[NOVI PLAN  2025.]]-Table1[[#This Row],[PLAN 
2025.]]</f>
        <v>-166600</v>
      </c>
      <c r="E11" s="1">
        <f>SUM(E12:E14)</f>
        <v>1085500</v>
      </c>
      <c r="F11" s="1">
        <f t="shared" ref="F11:H11" si="4">SUM(F12:F14)</f>
        <v>107480</v>
      </c>
      <c r="G11" s="1">
        <f t="shared" si="4"/>
        <v>433000</v>
      </c>
      <c r="H11" s="1">
        <f t="shared" si="4"/>
        <v>433000</v>
      </c>
    </row>
    <row r="12" spans="1:8" x14ac:dyDescent="0.25">
      <c r="A12" s="157" t="s">
        <v>594</v>
      </c>
      <c r="B12" s="158" t="s">
        <v>12</v>
      </c>
      <c r="C12" s="159">
        <v>942000</v>
      </c>
      <c r="D12" s="159">
        <f>Table1[[#This Row],[NOVI PLAN  2025.]]-Table1[[#This Row],[PLAN 
2025.]]</f>
        <v>-142000</v>
      </c>
      <c r="E12" s="159">
        <f t="shared" ref="E12:H12" si="5">E22</f>
        <v>800000</v>
      </c>
      <c r="F12" s="159">
        <f t="shared" si="5"/>
        <v>107480</v>
      </c>
      <c r="G12" s="159">
        <f t="shared" si="5"/>
        <v>433000</v>
      </c>
      <c r="H12" s="159">
        <f t="shared" si="5"/>
        <v>433000</v>
      </c>
    </row>
    <row r="13" spans="1:8" x14ac:dyDescent="0.25">
      <c r="A13" s="157" t="s">
        <v>612</v>
      </c>
      <c r="B13" s="158" t="s">
        <v>12</v>
      </c>
      <c r="C13" s="159">
        <v>100</v>
      </c>
      <c r="D13" s="159">
        <f>Table1[[#This Row],[NOVI PLAN  2025.]]-Table1[[#This Row],[PLAN 
2025.]]</f>
        <v>0</v>
      </c>
      <c r="E13" s="159">
        <f t="shared" ref="E13:H13" si="6">E23</f>
        <v>100</v>
      </c>
      <c r="F13" s="159">
        <f t="shared" si="6"/>
        <v>0</v>
      </c>
      <c r="G13" s="159">
        <f t="shared" si="6"/>
        <v>0</v>
      </c>
      <c r="H13" s="159">
        <f t="shared" si="6"/>
        <v>0</v>
      </c>
    </row>
    <row r="14" spans="1:8" x14ac:dyDescent="0.25">
      <c r="A14" s="157" t="s">
        <v>609</v>
      </c>
      <c r="B14" s="158" t="s">
        <v>12</v>
      </c>
      <c r="C14" s="159">
        <v>310000</v>
      </c>
      <c r="D14" s="159">
        <f>Table1[[#This Row],[NOVI PLAN  2025.]]-Table1[[#This Row],[PLAN 
2025.]]</f>
        <v>-24600</v>
      </c>
      <c r="E14" s="159">
        <f t="shared" ref="E14:H14" si="7">E24</f>
        <v>285400</v>
      </c>
      <c r="F14" s="159">
        <f t="shared" si="7"/>
        <v>0</v>
      </c>
      <c r="G14" s="159">
        <f t="shared" si="7"/>
        <v>0</v>
      </c>
      <c r="H14" s="159">
        <f t="shared" si="7"/>
        <v>0</v>
      </c>
    </row>
    <row r="15" spans="1:8" x14ac:dyDescent="0.25">
      <c r="A15" s="157" t="s">
        <v>608</v>
      </c>
      <c r="B15" s="158" t="s">
        <v>14</v>
      </c>
      <c r="C15" s="159">
        <v>1524500</v>
      </c>
      <c r="D15" s="159">
        <f>Table1[[#This Row],[NOVI PLAN  2025.]]-Table1[[#This Row],[PLAN 
2025.]]</f>
        <v>-677300</v>
      </c>
      <c r="E15" s="159">
        <f t="shared" ref="E15:H15" si="8">E25+E278+E303+E321</f>
        <v>847200</v>
      </c>
      <c r="F15" s="159">
        <f t="shared" si="8"/>
        <v>0</v>
      </c>
      <c r="G15" s="159">
        <f t="shared" si="8"/>
        <v>0</v>
      </c>
      <c r="H15" s="159">
        <f t="shared" si="8"/>
        <v>0</v>
      </c>
    </row>
    <row r="16" spans="1:8" x14ac:dyDescent="0.25">
      <c r="A16" s="157" t="s">
        <v>615</v>
      </c>
      <c r="B16" s="158" t="s">
        <v>15</v>
      </c>
      <c r="C16" s="159">
        <v>6000</v>
      </c>
      <c r="D16" s="159">
        <f>Table1[[#This Row],[NOVI PLAN  2025.]]-Table1[[#This Row],[PLAN 
2025.]]</f>
        <v>0</v>
      </c>
      <c r="E16" s="159">
        <f t="shared" ref="E16:H16" si="9">E26</f>
        <v>6000</v>
      </c>
      <c r="F16" s="159">
        <f t="shared" si="9"/>
        <v>0</v>
      </c>
      <c r="G16" s="159">
        <f t="shared" si="9"/>
        <v>0</v>
      </c>
      <c r="H16" s="159">
        <f t="shared" si="9"/>
        <v>0</v>
      </c>
    </row>
    <row r="17" spans="1:8" ht="38.25" x14ac:dyDescent="0.25">
      <c r="A17" s="157" t="s">
        <v>16</v>
      </c>
      <c r="B17" s="158" t="s">
        <v>17</v>
      </c>
      <c r="C17" s="159">
        <v>530</v>
      </c>
      <c r="D17" s="159">
        <f>Table1[[#This Row],[NOVI PLAN  2025.]]-Table1[[#This Row],[PLAN 
2025.]]</f>
        <v>19070</v>
      </c>
      <c r="E17" s="159">
        <f t="shared" ref="E17:H17" si="10">E27</f>
        <v>19600</v>
      </c>
      <c r="F17" s="159">
        <f t="shared" si="10"/>
        <v>0</v>
      </c>
      <c r="G17" s="159">
        <f t="shared" si="10"/>
        <v>0</v>
      </c>
      <c r="H17" s="159">
        <f t="shared" si="10"/>
        <v>0</v>
      </c>
    </row>
    <row r="18" spans="1:8" x14ac:dyDescent="0.25">
      <c r="A18" s="157" t="s">
        <v>616</v>
      </c>
      <c r="B18" s="160" t="s">
        <v>585</v>
      </c>
      <c r="C18" s="161">
        <v>0</v>
      </c>
      <c r="D18" s="161">
        <f>Table1[[#This Row],[NOVI PLAN  2025.]]-Table1[[#This Row],[PLAN 
2025.]]</f>
        <v>0</v>
      </c>
      <c r="E18" s="161">
        <f t="shared" ref="E18:H18" si="11">E28</f>
        <v>0</v>
      </c>
      <c r="F18" s="161">
        <f t="shared" si="11"/>
        <v>0</v>
      </c>
      <c r="G18" s="161">
        <f t="shared" si="11"/>
        <v>0</v>
      </c>
      <c r="H18" s="161">
        <f t="shared" si="11"/>
        <v>0</v>
      </c>
    </row>
    <row r="19" spans="1:8" ht="25.5" x14ac:dyDescent="0.25">
      <c r="A19" s="162" t="s">
        <v>18</v>
      </c>
      <c r="B19" s="163" t="s">
        <v>19</v>
      </c>
      <c r="C19" s="164">
        <f t="shared" ref="C19:H19" si="12">C30+C53+C58+C71+C76+C103+C110+C129+C189+C198+C212+C235+C248+C256+C268</f>
        <v>5454431</v>
      </c>
      <c r="D19" s="164">
        <f>Table1[[#This Row],[NOVI PLAN  2025.]]-Table1[[#This Row],[PLAN 
2025.]]</f>
        <v>-1234010</v>
      </c>
      <c r="E19" s="164">
        <f t="shared" si="12"/>
        <v>4220421</v>
      </c>
      <c r="F19" s="164">
        <f t="shared" si="12"/>
        <v>1676932</v>
      </c>
      <c r="G19" s="164">
        <f t="shared" si="12"/>
        <v>4598248</v>
      </c>
      <c r="H19" s="164">
        <f t="shared" si="12"/>
        <v>4598248</v>
      </c>
    </row>
    <row r="20" spans="1:8" x14ac:dyDescent="0.25">
      <c r="A20" s="157" t="s">
        <v>592</v>
      </c>
      <c r="B20" s="158" t="s">
        <v>10</v>
      </c>
      <c r="C20" s="159">
        <v>4121530</v>
      </c>
      <c r="D20" s="159">
        <f>Table1[[#This Row],[NOVI PLAN  2025.]]-Table1[[#This Row],[PLAN 
2025.]]</f>
        <v>-1662859</v>
      </c>
      <c r="E20" s="159">
        <f t="shared" ref="E20:H20" si="13">E32+E37+E43+E50+E55+E60+E65+E73+E78+E88+E97+E112+E119+E131+E142+E149+E160+E164+E169+E173+E180+E186+E191+E195+E200+E204+E208+E214+E218+E227+E232+E237+E241+E245+E250+E258+E262+E270</f>
        <v>2458671</v>
      </c>
      <c r="F20" s="159">
        <f t="shared" si="13"/>
        <v>519786</v>
      </c>
      <c r="G20" s="159">
        <f t="shared" si="13"/>
        <v>1182248</v>
      </c>
      <c r="H20" s="159">
        <f t="shared" si="13"/>
        <v>1182248</v>
      </c>
    </row>
    <row r="21" spans="1:8" x14ac:dyDescent="0.25">
      <c r="A21" s="157" t="s">
        <v>11</v>
      </c>
      <c r="B21" s="158" t="s">
        <v>12</v>
      </c>
      <c r="C21" s="159"/>
      <c r="D21" s="159">
        <f>Table1[[#This Row],[NOVI PLAN  2025.]]-Table1[[#This Row],[PLAN 
2025.]]</f>
        <v>1085500</v>
      </c>
      <c r="E21" s="159">
        <f t="shared" ref="E21:H21" si="14">SUM(E22:E24)</f>
        <v>1085500</v>
      </c>
      <c r="F21" s="159">
        <f t="shared" si="14"/>
        <v>107480</v>
      </c>
      <c r="G21" s="159">
        <f t="shared" si="14"/>
        <v>433000</v>
      </c>
      <c r="H21" s="159">
        <f t="shared" si="14"/>
        <v>433000</v>
      </c>
    </row>
    <row r="22" spans="1:8" x14ac:dyDescent="0.25">
      <c r="A22" s="157" t="s">
        <v>594</v>
      </c>
      <c r="B22" s="158" t="s">
        <v>12</v>
      </c>
      <c r="C22" s="1"/>
      <c r="D22" s="1">
        <f>Table1[[#This Row],[NOVI PLAN  2025.]]-Table1[[#This Row],[PLAN 
2025.]]</f>
        <v>800000</v>
      </c>
      <c r="E22" s="159">
        <f t="shared" ref="E22:H22" si="15">E79+E89+E113+E144+E156+E174</f>
        <v>800000</v>
      </c>
      <c r="F22" s="159">
        <f t="shared" si="15"/>
        <v>107480</v>
      </c>
      <c r="G22" s="159">
        <f t="shared" si="15"/>
        <v>433000</v>
      </c>
      <c r="H22" s="159">
        <f t="shared" si="15"/>
        <v>433000</v>
      </c>
    </row>
    <row r="23" spans="1:8" x14ac:dyDescent="0.25">
      <c r="A23" s="157" t="s">
        <v>612</v>
      </c>
      <c r="B23" s="158" t="s">
        <v>12</v>
      </c>
      <c r="C23" s="159">
        <v>942000</v>
      </c>
      <c r="D23" s="159">
        <f>Table1[[#This Row],[NOVI PLAN  2025.]]-Table1[[#This Row],[PLAN 
2025.]]</f>
        <v>-941900</v>
      </c>
      <c r="E23" s="159">
        <f t="shared" ref="E23:H23" si="16">E222</f>
        <v>100</v>
      </c>
      <c r="F23" s="159">
        <f t="shared" si="16"/>
        <v>0</v>
      </c>
      <c r="G23" s="159">
        <f t="shared" si="16"/>
        <v>0</v>
      </c>
      <c r="H23" s="159">
        <f t="shared" si="16"/>
        <v>0</v>
      </c>
    </row>
    <row r="24" spans="1:8" x14ac:dyDescent="0.25">
      <c r="A24" s="157" t="s">
        <v>609</v>
      </c>
      <c r="B24" s="158" t="s">
        <v>12</v>
      </c>
      <c r="C24" s="159">
        <v>100</v>
      </c>
      <c r="D24" s="159">
        <f>Table1[[#This Row],[NOVI PLAN  2025.]]-Table1[[#This Row],[PLAN 
2025.]]</f>
        <v>285300</v>
      </c>
      <c r="E24" s="159">
        <f t="shared" ref="E24:H24" si="17">E80+E84+E98+E114+E143+E219+E220+E221</f>
        <v>285400</v>
      </c>
      <c r="F24" s="159">
        <f t="shared" si="17"/>
        <v>0</v>
      </c>
      <c r="G24" s="159">
        <f t="shared" si="17"/>
        <v>0</v>
      </c>
      <c r="H24" s="159">
        <f t="shared" si="17"/>
        <v>0</v>
      </c>
    </row>
    <row r="25" spans="1:8" x14ac:dyDescent="0.25">
      <c r="A25" s="157" t="s">
        <v>608</v>
      </c>
      <c r="B25" s="158" t="s">
        <v>14</v>
      </c>
      <c r="C25" s="159">
        <v>310000</v>
      </c>
      <c r="D25" s="159">
        <f>Table1[[#This Row],[NOVI PLAN  2025.]]-Table1[[#This Row],[PLAN 
2025.]]</f>
        <v>340650</v>
      </c>
      <c r="E25" s="159">
        <f>E66+E90+E115+E120+E132+E145+E151+E165+E181+E185+E228+E271+E209+E44+E38</f>
        <v>650650</v>
      </c>
      <c r="F25" s="159">
        <f t="shared" ref="F25:H25" si="18">F66+F90+F115+F120+F132+F145+F151+F165+F181+F185+F228+F271+F209+F44+F38</f>
        <v>0</v>
      </c>
      <c r="G25" s="159">
        <f t="shared" si="18"/>
        <v>0</v>
      </c>
      <c r="H25" s="159">
        <f t="shared" si="18"/>
        <v>0</v>
      </c>
    </row>
    <row r="26" spans="1:8" x14ac:dyDescent="0.25">
      <c r="A26" s="157" t="s">
        <v>615</v>
      </c>
      <c r="B26" s="158" t="s">
        <v>15</v>
      </c>
      <c r="C26" s="159">
        <v>1524500</v>
      </c>
      <c r="D26" s="159">
        <f>Table1[[#This Row],[NOVI PLAN  2025.]]-Table1[[#This Row],[PLAN 
2025.]]</f>
        <v>-1518500</v>
      </c>
      <c r="E26" s="159">
        <f t="shared" ref="E26:H26" si="19">E45</f>
        <v>6000</v>
      </c>
      <c r="F26" s="159">
        <f t="shared" si="19"/>
        <v>0</v>
      </c>
      <c r="G26" s="159">
        <f t="shared" si="19"/>
        <v>0</v>
      </c>
      <c r="H26" s="159">
        <f t="shared" si="19"/>
        <v>0</v>
      </c>
    </row>
    <row r="27" spans="1:8" ht="38.25" x14ac:dyDescent="0.25">
      <c r="A27" s="157" t="s">
        <v>16</v>
      </c>
      <c r="B27" s="158" t="s">
        <v>17</v>
      </c>
      <c r="C27" s="159">
        <v>6000</v>
      </c>
      <c r="D27" s="159">
        <f>Table1[[#This Row],[NOVI PLAN  2025.]]-Table1[[#This Row],[PLAN 
2025.]]</f>
        <v>13600</v>
      </c>
      <c r="E27" s="159">
        <f>E46</f>
        <v>19600</v>
      </c>
      <c r="F27" s="159">
        <f t="shared" ref="F27:H27" si="20">F46</f>
        <v>0</v>
      </c>
      <c r="G27" s="159">
        <f t="shared" si="20"/>
        <v>0</v>
      </c>
      <c r="H27" s="159">
        <f t="shared" si="20"/>
        <v>0</v>
      </c>
    </row>
    <row r="28" spans="1:8" x14ac:dyDescent="0.25">
      <c r="A28" s="157" t="s">
        <v>616</v>
      </c>
      <c r="B28" s="160" t="s">
        <v>585</v>
      </c>
      <c r="C28" s="159">
        <v>530</v>
      </c>
      <c r="D28" s="159">
        <f>Table1[[#This Row],[NOVI PLAN  2025.]]-Table1[[#This Row],[PLAN 
2025.]]</f>
        <v>-530</v>
      </c>
      <c r="E28" s="161">
        <f t="shared" ref="E28:H28" si="21">E272</f>
        <v>0</v>
      </c>
      <c r="F28" s="161">
        <f t="shared" si="21"/>
        <v>0</v>
      </c>
      <c r="G28" s="161">
        <f t="shared" si="21"/>
        <v>0</v>
      </c>
      <c r="H28" s="161">
        <f t="shared" si="21"/>
        <v>0</v>
      </c>
    </row>
    <row r="29" spans="1:8" x14ac:dyDescent="0.25">
      <c r="A29" s="157"/>
      <c r="B29" s="160"/>
      <c r="C29" s="161"/>
      <c r="D29" s="161">
        <f>Table1[[#This Row],[NOVI PLAN  2025.]]-Table1[[#This Row],[PLAN 
2025.]]</f>
        <v>4220421</v>
      </c>
      <c r="E29" s="2">
        <f t="shared" ref="E29:H29" si="22">E20+E21+E25+E27+E26+E28</f>
        <v>4220421</v>
      </c>
      <c r="F29" s="2">
        <f t="shared" si="22"/>
        <v>627266</v>
      </c>
      <c r="G29" s="2">
        <f t="shared" si="22"/>
        <v>1615248</v>
      </c>
      <c r="H29" s="2">
        <f t="shared" si="22"/>
        <v>1615248</v>
      </c>
    </row>
    <row r="30" spans="1:8" x14ac:dyDescent="0.25">
      <c r="A30" s="165" t="s">
        <v>20</v>
      </c>
      <c r="B30" s="166" t="s">
        <v>21</v>
      </c>
      <c r="C30" s="167">
        <f>C31+C36+C42</f>
        <v>1232681</v>
      </c>
      <c r="D30" s="167">
        <f>Table1[[#This Row],[NOVI PLAN  2025.]]-Table1[[#This Row],[PLAN 
2025.]]</f>
        <v>84815</v>
      </c>
      <c r="E30" s="167">
        <f>E31+E36+E42</f>
        <v>1317496</v>
      </c>
      <c r="F30" s="167">
        <f>F31+F36+F42</f>
        <v>537558</v>
      </c>
      <c r="G30" s="167">
        <f>G31+G36+G42</f>
        <v>793248</v>
      </c>
      <c r="H30" s="167">
        <f>H31+H36+H42</f>
        <v>793248</v>
      </c>
    </row>
    <row r="31" spans="1:8" x14ac:dyDescent="0.25">
      <c r="A31" s="168" t="s">
        <v>22</v>
      </c>
      <c r="B31" s="169" t="s">
        <v>23</v>
      </c>
      <c r="C31" s="170">
        <f>C33</f>
        <v>757000</v>
      </c>
      <c r="D31" s="170">
        <f>Table1[[#This Row],[NOVI PLAN  2025.]]-Table1[[#This Row],[PLAN 
2025.]]</f>
        <v>37000</v>
      </c>
      <c r="E31" s="170">
        <f t="shared" ref="E31:H31" si="23">E33</f>
        <v>794000</v>
      </c>
      <c r="F31" s="170">
        <f t="shared" si="23"/>
        <v>318517</v>
      </c>
      <c r="G31" s="170">
        <f t="shared" si="23"/>
        <v>458000</v>
      </c>
      <c r="H31" s="170">
        <f t="shared" si="23"/>
        <v>458000</v>
      </c>
    </row>
    <row r="32" spans="1:8" x14ac:dyDescent="0.25">
      <c r="A32" s="157" t="s">
        <v>592</v>
      </c>
      <c r="B32" s="158" t="s">
        <v>10</v>
      </c>
      <c r="C32" s="159">
        <f>C34+C35</f>
        <v>757000</v>
      </c>
      <c r="D32" s="159">
        <f>Table1[[#This Row],[NOVI PLAN  2025.]]-Table1[[#This Row],[PLAN 
2025.]]</f>
        <v>37000</v>
      </c>
      <c r="E32" s="159">
        <f>E34+E35</f>
        <v>794000</v>
      </c>
      <c r="F32" s="159">
        <f t="shared" ref="F32:H32" si="24">F34+F35</f>
        <v>318517</v>
      </c>
      <c r="G32" s="159">
        <f t="shared" si="24"/>
        <v>458000</v>
      </c>
      <c r="H32" s="159">
        <f t="shared" si="24"/>
        <v>458000</v>
      </c>
    </row>
    <row r="33" spans="1:8" x14ac:dyDescent="0.25">
      <c r="A33" s="171" t="s">
        <v>24</v>
      </c>
      <c r="B33" s="171" t="s">
        <v>25</v>
      </c>
      <c r="C33" s="172">
        <f>C34+C35</f>
        <v>757000</v>
      </c>
      <c r="D33" s="172">
        <f>Table1[[#This Row],[NOVI PLAN  2025.]]-Table1[[#This Row],[PLAN 
2025.]]</f>
        <v>37000</v>
      </c>
      <c r="E33" s="172">
        <f t="shared" ref="E33:H33" si="25">E34+E35</f>
        <v>794000</v>
      </c>
      <c r="F33" s="172">
        <f t="shared" si="25"/>
        <v>318517</v>
      </c>
      <c r="G33" s="172">
        <f t="shared" si="25"/>
        <v>458000</v>
      </c>
      <c r="H33" s="172">
        <f t="shared" si="25"/>
        <v>458000</v>
      </c>
    </row>
    <row r="34" spans="1:8" x14ac:dyDescent="0.25">
      <c r="A34" s="173" t="s">
        <v>26</v>
      </c>
      <c r="B34" s="174" t="s">
        <v>27</v>
      </c>
      <c r="C34" s="1">
        <v>517000</v>
      </c>
      <c r="D34" s="1">
        <f>Table1[[#This Row],[NOVI PLAN  2025.]]-Table1[[#This Row],[PLAN 
2025.]]</f>
        <v>56000</v>
      </c>
      <c r="E34" s="1">
        <v>573000</v>
      </c>
      <c r="F34" s="1">
        <v>226687</v>
      </c>
      <c r="G34" s="1">
        <v>172000</v>
      </c>
      <c r="H34" s="1">
        <v>172000</v>
      </c>
    </row>
    <row r="35" spans="1:8" x14ac:dyDescent="0.25">
      <c r="A35" s="173" t="s">
        <v>28</v>
      </c>
      <c r="B35" s="174" t="s">
        <v>29</v>
      </c>
      <c r="C35" s="1">
        <v>240000</v>
      </c>
      <c r="D35" s="1">
        <f>Table1[[#This Row],[NOVI PLAN  2025.]]-Table1[[#This Row],[PLAN 
2025.]]</f>
        <v>-19000</v>
      </c>
      <c r="E35" s="1">
        <v>221000</v>
      </c>
      <c r="F35" s="1">
        <v>91830</v>
      </c>
      <c r="G35" s="1">
        <v>286000</v>
      </c>
      <c r="H35" s="1">
        <v>286000</v>
      </c>
    </row>
    <row r="36" spans="1:8" x14ac:dyDescent="0.25">
      <c r="A36" s="168" t="s">
        <v>30</v>
      </c>
      <c r="B36" s="169" t="s">
        <v>31</v>
      </c>
      <c r="C36" s="170">
        <f>C39</f>
        <v>356681</v>
      </c>
      <c r="D36" s="170">
        <f>Table1[[#This Row],[NOVI PLAN  2025.]]-Table1[[#This Row],[PLAN 
2025.]]</f>
        <v>77815</v>
      </c>
      <c r="E36" s="170">
        <f>E39</f>
        <v>434496</v>
      </c>
      <c r="F36" s="170">
        <f t="shared" ref="F36:H36" si="26">F39</f>
        <v>201269</v>
      </c>
      <c r="G36" s="170">
        <f t="shared" si="26"/>
        <v>304248</v>
      </c>
      <c r="H36" s="170">
        <f t="shared" si="26"/>
        <v>304248</v>
      </c>
    </row>
    <row r="37" spans="1:8" x14ac:dyDescent="0.25">
      <c r="A37" s="157" t="s">
        <v>592</v>
      </c>
      <c r="B37" s="158" t="s">
        <v>10</v>
      </c>
      <c r="C37" s="1"/>
      <c r="D37" s="1">
        <f>Table1[[#This Row],[NOVI PLAN  2025.]]-Table1[[#This Row],[PLAN 
2025.]]</f>
        <v>334496</v>
      </c>
      <c r="E37" s="1">
        <v>334496</v>
      </c>
      <c r="F37" s="1">
        <f t="shared" ref="F37:H37" si="27">F36</f>
        <v>201269</v>
      </c>
      <c r="G37" s="1">
        <f t="shared" si="27"/>
        <v>304248</v>
      </c>
      <c r="H37" s="1">
        <f t="shared" si="27"/>
        <v>304248</v>
      </c>
    </row>
    <row r="38" spans="1:8" x14ac:dyDescent="0.25">
      <c r="A38" s="157" t="s">
        <v>608</v>
      </c>
      <c r="B38" s="158" t="s">
        <v>14</v>
      </c>
      <c r="C38" s="1"/>
      <c r="D38" s="1">
        <f>Table1[[#This Row],[NOVI PLAN  2025.]]-Table1[[#This Row],[PLAN 
2025.]]</f>
        <v>100000</v>
      </c>
      <c r="E38" s="1">
        <v>100000</v>
      </c>
      <c r="F38" s="1"/>
      <c r="G38" s="1"/>
      <c r="H38" s="1"/>
    </row>
    <row r="39" spans="1:8" x14ac:dyDescent="0.25">
      <c r="A39" s="171" t="s">
        <v>24</v>
      </c>
      <c r="B39" s="175" t="s">
        <v>29</v>
      </c>
      <c r="C39" s="176">
        <f>C40+C41</f>
        <v>356681</v>
      </c>
      <c r="D39" s="176">
        <f>Table1[[#This Row],[NOVI PLAN  2025.]]-Table1[[#This Row],[PLAN 
2025.]]</f>
        <v>77815</v>
      </c>
      <c r="E39" s="176">
        <f>E40+E41</f>
        <v>434496</v>
      </c>
      <c r="F39" s="176">
        <f>F40</f>
        <v>201269</v>
      </c>
      <c r="G39" s="176">
        <f>G40+G41</f>
        <v>304248</v>
      </c>
      <c r="H39" s="176">
        <f>H40+H41</f>
        <v>304248</v>
      </c>
    </row>
    <row r="40" spans="1:8" x14ac:dyDescent="0.25">
      <c r="A40" s="173" t="s">
        <v>28</v>
      </c>
      <c r="B40" s="174" t="s">
        <v>29</v>
      </c>
      <c r="C40" s="1">
        <v>339000</v>
      </c>
      <c r="D40" s="1">
        <f>Table1[[#This Row],[NOVI PLAN  2025.]]-Table1[[#This Row],[PLAN 
2025.]]</f>
        <v>82800</v>
      </c>
      <c r="E40" s="1">
        <v>421800</v>
      </c>
      <c r="F40" s="1">
        <v>201269</v>
      </c>
      <c r="G40" s="1">
        <v>295500</v>
      </c>
      <c r="H40" s="1">
        <v>295500</v>
      </c>
    </row>
    <row r="41" spans="1:8" ht="38.25" x14ac:dyDescent="0.25">
      <c r="A41" s="173" t="s">
        <v>32</v>
      </c>
      <c r="B41" s="174" t="s">
        <v>33</v>
      </c>
      <c r="C41" s="1">
        <v>17681</v>
      </c>
      <c r="D41" s="1">
        <f>Table1[[#This Row],[NOVI PLAN  2025.]]-Table1[[#This Row],[PLAN 
2025.]]</f>
        <v>-4985</v>
      </c>
      <c r="E41" s="1">
        <v>12696</v>
      </c>
      <c r="F41" s="1">
        <v>0</v>
      </c>
      <c r="G41" s="1">
        <v>8748</v>
      </c>
      <c r="H41" s="1">
        <v>8748</v>
      </c>
    </row>
    <row r="42" spans="1:8" x14ac:dyDescent="0.25">
      <c r="A42" s="168" t="s">
        <v>34</v>
      </c>
      <c r="B42" s="169" t="s">
        <v>35</v>
      </c>
      <c r="C42" s="170">
        <f>C47</f>
        <v>119000</v>
      </c>
      <c r="D42" s="170">
        <f>Table1[[#This Row],[NOVI PLAN  2025.]]-Table1[[#This Row],[PLAN 
2025.]]</f>
        <v>-30000</v>
      </c>
      <c r="E42" s="170">
        <f t="shared" ref="E42:H42" si="28">E47</f>
        <v>89000</v>
      </c>
      <c r="F42" s="170">
        <f t="shared" si="28"/>
        <v>17772</v>
      </c>
      <c r="G42" s="170">
        <f t="shared" si="28"/>
        <v>31000</v>
      </c>
      <c r="H42" s="170">
        <f t="shared" si="28"/>
        <v>31000</v>
      </c>
    </row>
    <row r="43" spans="1:8" x14ac:dyDescent="0.25">
      <c r="A43" s="157" t="s">
        <v>592</v>
      </c>
      <c r="B43" s="158" t="s">
        <v>10</v>
      </c>
      <c r="C43" s="1"/>
      <c r="D43" s="1">
        <f>Table1[[#This Row],[NOVI PLAN  2025.]]-Table1[[#This Row],[PLAN 
2025.]]</f>
        <v>13400</v>
      </c>
      <c r="E43" s="1">
        <v>13400</v>
      </c>
      <c r="F43" s="1"/>
      <c r="G43" s="1"/>
      <c r="H43" s="1"/>
    </row>
    <row r="44" spans="1:8" x14ac:dyDescent="0.25">
      <c r="A44" s="157" t="s">
        <v>608</v>
      </c>
      <c r="B44" s="158" t="s">
        <v>14</v>
      </c>
      <c r="C44" s="1"/>
      <c r="D44" s="1">
        <f>Table1[[#This Row],[NOVI PLAN  2025.]]-Table1[[#This Row],[PLAN 
2025.]]</f>
        <v>50000</v>
      </c>
      <c r="E44" s="1">
        <v>50000</v>
      </c>
      <c r="F44" s="1"/>
      <c r="G44" s="1"/>
      <c r="H44" s="1"/>
    </row>
    <row r="45" spans="1:8" x14ac:dyDescent="0.25">
      <c r="A45" s="157" t="s">
        <v>614</v>
      </c>
      <c r="B45" s="158" t="s">
        <v>15</v>
      </c>
      <c r="C45" s="1"/>
      <c r="D45" s="1">
        <f>Table1[[#This Row],[NOVI PLAN  2025.]]-Table1[[#This Row],[PLAN 
2025.]]</f>
        <v>6000</v>
      </c>
      <c r="E45" s="1">
        <v>6000</v>
      </c>
      <c r="F45" s="1"/>
      <c r="G45" s="1"/>
      <c r="H45" s="1"/>
    </row>
    <row r="46" spans="1:8" ht="38.25" x14ac:dyDescent="0.25">
      <c r="A46" s="157" t="s">
        <v>16</v>
      </c>
      <c r="B46" s="158" t="s">
        <v>17</v>
      </c>
      <c r="C46" s="1"/>
      <c r="D46" s="1">
        <f>Table1[[#This Row],[NOVI PLAN  2025.]]-Table1[[#This Row],[PLAN 
2025.]]</f>
        <v>19600</v>
      </c>
      <c r="E46" s="1">
        <v>19600</v>
      </c>
      <c r="F46" s="1"/>
      <c r="G46" s="1"/>
      <c r="H46" s="1"/>
    </row>
    <row r="47" spans="1:8" x14ac:dyDescent="0.25">
      <c r="A47" s="171" t="s">
        <v>36</v>
      </c>
      <c r="B47" s="175" t="s">
        <v>37</v>
      </c>
      <c r="C47" s="176">
        <f>C48</f>
        <v>119000</v>
      </c>
      <c r="D47" s="176">
        <f>Table1[[#This Row],[NOVI PLAN  2025.]]-Table1[[#This Row],[PLAN 
2025.]]</f>
        <v>-30000</v>
      </c>
      <c r="E47" s="176">
        <f t="shared" ref="E47:H47" si="29">E48</f>
        <v>89000</v>
      </c>
      <c r="F47" s="176">
        <f t="shared" si="29"/>
        <v>17772</v>
      </c>
      <c r="G47" s="176">
        <f t="shared" si="29"/>
        <v>31000</v>
      </c>
      <c r="H47" s="176">
        <f t="shared" si="29"/>
        <v>31000</v>
      </c>
    </row>
    <row r="48" spans="1:8" x14ac:dyDescent="0.25">
      <c r="A48" s="173" t="s">
        <v>38</v>
      </c>
      <c r="B48" s="174" t="s">
        <v>39</v>
      </c>
      <c r="C48" s="1">
        <v>119000</v>
      </c>
      <c r="D48" s="1">
        <f>Table1[[#This Row],[NOVI PLAN  2025.]]-Table1[[#This Row],[PLAN 
2025.]]</f>
        <v>-30000</v>
      </c>
      <c r="E48" s="1">
        <v>89000</v>
      </c>
      <c r="F48" s="1">
        <v>17772</v>
      </c>
      <c r="G48" s="1">
        <v>31000</v>
      </c>
      <c r="H48" s="1">
        <v>31000</v>
      </c>
    </row>
    <row r="49" spans="1:8" x14ac:dyDescent="0.25">
      <c r="A49" s="168" t="s">
        <v>62</v>
      </c>
      <c r="B49" s="169" t="s">
        <v>589</v>
      </c>
      <c r="C49" s="170"/>
      <c r="D49" s="170">
        <f>Table1[[#This Row],[NOVI PLAN  2025.]]-Table1[[#This Row],[PLAN 
2025.]]</f>
        <v>0</v>
      </c>
      <c r="E49" s="170"/>
      <c r="F49" s="170"/>
      <c r="G49" s="170"/>
      <c r="H49" s="170"/>
    </row>
    <row r="50" spans="1:8" x14ac:dyDescent="0.25">
      <c r="A50" s="157" t="s">
        <v>592</v>
      </c>
      <c r="B50" s="158" t="s">
        <v>10</v>
      </c>
      <c r="C50" s="1"/>
      <c r="D50" s="1">
        <f>Table1[[#This Row],[NOVI PLAN  2025.]]-Table1[[#This Row],[PLAN 
2025.]]</f>
        <v>0</v>
      </c>
      <c r="E50" s="1"/>
      <c r="F50" s="1"/>
      <c r="G50" s="1"/>
      <c r="H50" s="1"/>
    </row>
    <row r="51" spans="1:8" x14ac:dyDescent="0.25">
      <c r="A51" s="171" t="s">
        <v>36</v>
      </c>
      <c r="B51" s="175" t="s">
        <v>37</v>
      </c>
      <c r="C51" s="176"/>
      <c r="D51" s="176">
        <f>Table1[[#This Row],[NOVI PLAN  2025.]]-Table1[[#This Row],[PLAN 
2025.]]</f>
        <v>0</v>
      </c>
      <c r="E51" s="176"/>
      <c r="F51" s="176"/>
      <c r="G51" s="176"/>
      <c r="H51" s="176"/>
    </row>
    <row r="52" spans="1:8" x14ac:dyDescent="0.25">
      <c r="A52" s="173" t="s">
        <v>590</v>
      </c>
      <c r="B52" s="174" t="s">
        <v>591</v>
      </c>
      <c r="C52" s="1"/>
      <c r="D52" s="1">
        <f>Table1[[#This Row],[NOVI PLAN  2025.]]-Table1[[#This Row],[PLAN 
2025.]]</f>
        <v>0</v>
      </c>
      <c r="E52" s="1"/>
      <c r="F52" s="1"/>
      <c r="G52" s="1"/>
      <c r="H52" s="1"/>
    </row>
    <row r="53" spans="1:8" x14ac:dyDescent="0.25">
      <c r="A53" s="165" t="s">
        <v>40</v>
      </c>
      <c r="B53" s="166" t="s">
        <v>41</v>
      </c>
      <c r="C53" s="167">
        <f t="shared" ref="C53:C56" si="30">C54</f>
        <v>99200</v>
      </c>
      <c r="D53" s="167">
        <f>Table1[[#This Row],[NOVI PLAN  2025.]]-Table1[[#This Row],[PLAN 
2025.]]</f>
        <v>-53100</v>
      </c>
      <c r="E53" s="167">
        <f t="shared" ref="E53:H53" si="31">E54</f>
        <v>46100</v>
      </c>
      <c r="F53" s="167">
        <f t="shared" si="31"/>
        <v>18402</v>
      </c>
      <c r="G53" s="167">
        <f t="shared" si="31"/>
        <v>116000</v>
      </c>
      <c r="H53" s="167">
        <f t="shared" si="31"/>
        <v>116000</v>
      </c>
    </row>
    <row r="54" spans="1:8" x14ac:dyDescent="0.25">
      <c r="A54" s="168" t="s">
        <v>22</v>
      </c>
      <c r="B54" s="169" t="s">
        <v>42</v>
      </c>
      <c r="C54" s="170">
        <f t="shared" si="30"/>
        <v>99200</v>
      </c>
      <c r="D54" s="170">
        <f>Table1[[#This Row],[NOVI PLAN  2025.]]-Table1[[#This Row],[PLAN 
2025.]]</f>
        <v>-53100</v>
      </c>
      <c r="E54" s="170">
        <f>E55</f>
        <v>46100</v>
      </c>
      <c r="F54" s="170">
        <f>F56</f>
        <v>18402</v>
      </c>
      <c r="G54" s="170">
        <f t="shared" ref="G54:H56" si="32">G55</f>
        <v>116000</v>
      </c>
      <c r="H54" s="170">
        <f t="shared" si="32"/>
        <v>116000</v>
      </c>
    </row>
    <row r="55" spans="1:8" x14ac:dyDescent="0.25">
      <c r="A55" s="157" t="s">
        <v>592</v>
      </c>
      <c r="B55" s="158" t="s">
        <v>10</v>
      </c>
      <c r="C55" s="159">
        <f t="shared" si="30"/>
        <v>99200</v>
      </c>
      <c r="D55" s="159">
        <f>Table1[[#This Row],[NOVI PLAN  2025.]]-Table1[[#This Row],[PLAN 
2025.]]</f>
        <v>-53100</v>
      </c>
      <c r="E55" s="159">
        <f>E56</f>
        <v>46100</v>
      </c>
      <c r="F55" s="159"/>
      <c r="G55" s="159">
        <f t="shared" si="32"/>
        <v>116000</v>
      </c>
      <c r="H55" s="159">
        <f t="shared" si="32"/>
        <v>116000</v>
      </c>
    </row>
    <row r="56" spans="1:8" x14ac:dyDescent="0.25">
      <c r="A56" s="171" t="s">
        <v>24</v>
      </c>
      <c r="B56" s="171" t="s">
        <v>25</v>
      </c>
      <c r="C56" s="176">
        <f t="shared" si="30"/>
        <v>99200</v>
      </c>
      <c r="D56" s="176">
        <f>Table1[[#This Row],[NOVI PLAN  2025.]]-Table1[[#This Row],[PLAN 
2025.]]</f>
        <v>-53100</v>
      </c>
      <c r="E56" s="176">
        <f>E57</f>
        <v>46100</v>
      </c>
      <c r="F56" s="176">
        <f>F57</f>
        <v>18402</v>
      </c>
      <c r="G56" s="176">
        <f t="shared" si="32"/>
        <v>116000</v>
      </c>
      <c r="H56" s="176">
        <f t="shared" si="32"/>
        <v>116000</v>
      </c>
    </row>
    <row r="57" spans="1:8" x14ac:dyDescent="0.25">
      <c r="A57" s="173" t="s">
        <v>43</v>
      </c>
      <c r="B57" s="174" t="s">
        <v>44</v>
      </c>
      <c r="C57" s="1">
        <v>99200</v>
      </c>
      <c r="D57" s="1">
        <f>Table1[[#This Row],[NOVI PLAN  2025.]]-Table1[[#This Row],[PLAN 
2025.]]</f>
        <v>-53100</v>
      </c>
      <c r="E57" s="1">
        <v>46100</v>
      </c>
      <c r="F57" s="1">
        <v>18402</v>
      </c>
      <c r="G57" s="1">
        <v>116000</v>
      </c>
      <c r="H57" s="1">
        <v>116000</v>
      </c>
    </row>
    <row r="58" spans="1:8" x14ac:dyDescent="0.25">
      <c r="A58" s="165" t="s">
        <v>45</v>
      </c>
      <c r="B58" s="166" t="s">
        <v>46</v>
      </c>
      <c r="C58" s="177">
        <v>220600</v>
      </c>
      <c r="D58" s="177">
        <f>Table1[[#This Row],[NOVI PLAN  2025.]]-Table1[[#This Row],[PLAN 
2025.]]</f>
        <v>-47775</v>
      </c>
      <c r="E58" s="177">
        <f t="shared" ref="E58:H58" si="33">E59+E64</f>
        <v>172825</v>
      </c>
      <c r="F58" s="177">
        <f t="shared" si="33"/>
        <v>33517</v>
      </c>
      <c r="G58" s="177">
        <f t="shared" si="33"/>
        <v>304000</v>
      </c>
      <c r="H58" s="177">
        <f t="shared" si="33"/>
        <v>304000</v>
      </c>
    </row>
    <row r="59" spans="1:8" x14ac:dyDescent="0.25">
      <c r="A59" s="168" t="s">
        <v>22</v>
      </c>
      <c r="B59" s="169" t="s">
        <v>47</v>
      </c>
      <c r="C59" s="178">
        <f>C61</f>
        <v>7700</v>
      </c>
      <c r="D59" s="178">
        <f>Table1[[#This Row],[NOVI PLAN  2025.]]-Table1[[#This Row],[PLAN 
2025.]]</f>
        <v>14175</v>
      </c>
      <c r="E59" s="178">
        <f t="shared" ref="E59:H59" si="34">E61</f>
        <v>21875</v>
      </c>
      <c r="F59" s="178">
        <f t="shared" si="34"/>
        <v>0</v>
      </c>
      <c r="G59" s="178">
        <f t="shared" si="34"/>
        <v>0</v>
      </c>
      <c r="H59" s="178">
        <f t="shared" si="34"/>
        <v>0</v>
      </c>
    </row>
    <row r="60" spans="1:8" x14ac:dyDescent="0.25">
      <c r="A60" s="157" t="s">
        <v>592</v>
      </c>
      <c r="B60" s="158" t="s">
        <v>10</v>
      </c>
      <c r="C60" s="1"/>
      <c r="D60" s="1">
        <f>Table1[[#This Row],[NOVI PLAN  2025.]]-Table1[[#This Row],[PLAN 
2025.]]</f>
        <v>21875</v>
      </c>
      <c r="E60" s="1">
        <f>E61</f>
        <v>21875</v>
      </c>
      <c r="F60" s="1">
        <f t="shared" ref="F60:H60" si="35">F61</f>
        <v>0</v>
      </c>
      <c r="G60" s="1">
        <f t="shared" si="35"/>
        <v>0</v>
      </c>
      <c r="H60" s="1">
        <f t="shared" si="35"/>
        <v>0</v>
      </c>
    </row>
    <row r="61" spans="1:8" x14ac:dyDescent="0.25">
      <c r="A61" s="171" t="s">
        <v>24</v>
      </c>
      <c r="B61" s="171" t="s">
        <v>25</v>
      </c>
      <c r="C61" s="172">
        <f>C62+C63</f>
        <v>7700</v>
      </c>
      <c r="D61" s="172">
        <f>Table1[[#This Row],[NOVI PLAN  2025.]]-Table1[[#This Row],[PLAN 
2025.]]</f>
        <v>14175</v>
      </c>
      <c r="E61" s="172">
        <f>E62+E63</f>
        <v>21875</v>
      </c>
      <c r="F61" s="172"/>
      <c r="G61" s="172">
        <f>G62+G63</f>
        <v>0</v>
      </c>
      <c r="H61" s="172">
        <f>H62+H63</f>
        <v>0</v>
      </c>
    </row>
    <row r="62" spans="1:8" x14ac:dyDescent="0.25">
      <c r="A62" s="173" t="s">
        <v>28</v>
      </c>
      <c r="B62" s="179" t="s">
        <v>29</v>
      </c>
      <c r="C62" s="1"/>
      <c r="D62" s="1">
        <f>Table1[[#This Row],[NOVI PLAN  2025.]]-Table1[[#This Row],[PLAN 
2025.]]</f>
        <v>14125</v>
      </c>
      <c r="E62" s="1">
        <v>14125</v>
      </c>
      <c r="F62" s="1"/>
      <c r="G62" s="1"/>
      <c r="H62" s="1"/>
    </row>
    <row r="63" spans="1:8" ht="25.5" x14ac:dyDescent="0.25">
      <c r="A63" s="173" t="s">
        <v>48</v>
      </c>
      <c r="B63" s="174" t="s">
        <v>49</v>
      </c>
      <c r="C63" s="1">
        <v>7700</v>
      </c>
      <c r="D63" s="1">
        <f>Table1[[#This Row],[NOVI PLAN  2025.]]-Table1[[#This Row],[PLAN 
2025.]]</f>
        <v>50</v>
      </c>
      <c r="E63" s="1">
        <v>7750</v>
      </c>
      <c r="F63" s="1"/>
      <c r="G63" s="1">
        <v>0</v>
      </c>
      <c r="H63" s="1">
        <v>0</v>
      </c>
    </row>
    <row r="64" spans="1:8" x14ac:dyDescent="0.25">
      <c r="A64" s="168" t="s">
        <v>30</v>
      </c>
      <c r="B64" s="168" t="s">
        <v>50</v>
      </c>
      <c r="C64" s="170">
        <f>C65</f>
        <v>150400</v>
      </c>
      <c r="D64" s="170">
        <f>Table1[[#This Row],[NOVI PLAN  2025.]]-Table1[[#This Row],[PLAN 
2025.]]</f>
        <v>550</v>
      </c>
      <c r="E64" s="170">
        <f>E65</f>
        <v>150950</v>
      </c>
      <c r="F64" s="170">
        <f t="shared" ref="F64:H64" si="36">F67</f>
        <v>33517</v>
      </c>
      <c r="G64" s="170">
        <f t="shared" si="36"/>
        <v>304000</v>
      </c>
      <c r="H64" s="170">
        <f t="shared" si="36"/>
        <v>304000</v>
      </c>
    </row>
    <row r="65" spans="1:8" x14ac:dyDescent="0.25">
      <c r="A65" s="157" t="s">
        <v>592</v>
      </c>
      <c r="B65" s="158" t="s">
        <v>10</v>
      </c>
      <c r="C65" s="159">
        <f>C68+C69+C70</f>
        <v>150400</v>
      </c>
      <c r="D65" s="159">
        <f>Table1[[#This Row],[NOVI PLAN  2025.]]-Table1[[#This Row],[PLAN 
2025.]]</f>
        <v>550</v>
      </c>
      <c r="E65" s="159">
        <f>E68+E69+E70</f>
        <v>150950</v>
      </c>
      <c r="F65" s="159"/>
      <c r="G65" s="159">
        <f>G68+G69+G70</f>
        <v>304000</v>
      </c>
      <c r="H65" s="159">
        <f>H68+H69+H70</f>
        <v>304000</v>
      </c>
    </row>
    <row r="66" spans="1:8" x14ac:dyDescent="0.25">
      <c r="A66" s="157" t="s">
        <v>608</v>
      </c>
      <c r="B66" s="158" t="s">
        <v>14</v>
      </c>
      <c r="C66" s="1"/>
      <c r="D66" s="1">
        <f>Table1[[#This Row],[NOVI PLAN  2025.]]-Table1[[#This Row],[PLAN 
2025.]]</f>
        <v>0</v>
      </c>
      <c r="E66" s="1"/>
      <c r="F66" s="1"/>
      <c r="G66" s="1"/>
      <c r="H66" s="1"/>
    </row>
    <row r="67" spans="1:8" x14ac:dyDescent="0.25">
      <c r="A67" s="171" t="s">
        <v>24</v>
      </c>
      <c r="B67" s="171" t="s">
        <v>25</v>
      </c>
      <c r="C67" s="176">
        <f>C68+C69+C70</f>
        <v>150400</v>
      </c>
      <c r="D67" s="176">
        <f>Table1[[#This Row],[NOVI PLAN  2025.]]-Table1[[#This Row],[PLAN 
2025.]]</f>
        <v>550</v>
      </c>
      <c r="E67" s="176">
        <f>E68+E69+E70</f>
        <v>150950</v>
      </c>
      <c r="F67" s="176">
        <f>F68+F70</f>
        <v>33517</v>
      </c>
      <c r="G67" s="176">
        <f>G68+G69+G70</f>
        <v>304000</v>
      </c>
      <c r="H67" s="176">
        <f>H68+H69+H70</f>
        <v>304000</v>
      </c>
    </row>
    <row r="68" spans="1:8" x14ac:dyDescent="0.25">
      <c r="A68" s="173" t="s">
        <v>28</v>
      </c>
      <c r="B68" s="174" t="s">
        <v>29</v>
      </c>
      <c r="C68" s="1">
        <v>6000</v>
      </c>
      <c r="D68" s="1">
        <f>Table1[[#This Row],[NOVI PLAN  2025.]]-Table1[[#This Row],[PLAN 
2025.]]</f>
        <v>-3850</v>
      </c>
      <c r="E68" s="1">
        <v>2150</v>
      </c>
      <c r="F68" s="1">
        <v>1756</v>
      </c>
      <c r="G68" s="1">
        <v>155000</v>
      </c>
      <c r="H68" s="1">
        <v>155000</v>
      </c>
    </row>
    <row r="69" spans="1:8" ht="25.5" x14ac:dyDescent="0.25">
      <c r="A69" s="173" t="s">
        <v>48</v>
      </c>
      <c r="B69" s="174" t="s">
        <v>49</v>
      </c>
      <c r="C69" s="1">
        <v>0</v>
      </c>
      <c r="D69" s="1">
        <f>Table1[[#This Row],[NOVI PLAN  2025.]]-Table1[[#This Row],[PLAN 
2025.]]</f>
        <v>0</v>
      </c>
      <c r="E69" s="1"/>
      <c r="F69" s="1"/>
      <c r="G69" s="1">
        <v>0</v>
      </c>
      <c r="H69" s="1">
        <v>0</v>
      </c>
    </row>
    <row r="70" spans="1:8" ht="38.25" x14ac:dyDescent="0.25">
      <c r="A70" s="173" t="s">
        <v>32</v>
      </c>
      <c r="B70" s="174" t="s">
        <v>33</v>
      </c>
      <c r="C70" s="1">
        <v>144400</v>
      </c>
      <c r="D70" s="1">
        <f>Table1[[#This Row],[NOVI PLAN  2025.]]-Table1[[#This Row],[PLAN 
2025.]]</f>
        <v>4400</v>
      </c>
      <c r="E70" s="1">
        <v>148800</v>
      </c>
      <c r="F70" s="1">
        <v>31761</v>
      </c>
      <c r="G70" s="1">
        <v>149000</v>
      </c>
      <c r="H70" s="1">
        <v>149000</v>
      </c>
    </row>
    <row r="71" spans="1:8" x14ac:dyDescent="0.25">
      <c r="A71" s="165" t="s">
        <v>51</v>
      </c>
      <c r="B71" s="166" t="s">
        <v>52</v>
      </c>
      <c r="C71" s="167">
        <f>C72</f>
        <v>1000</v>
      </c>
      <c r="D71" s="167">
        <f>Table1[[#This Row],[NOVI PLAN  2025.]]-Table1[[#This Row],[PLAN 
2025.]]</f>
        <v>-500</v>
      </c>
      <c r="E71" s="167">
        <f t="shared" ref="E71:H71" si="37">E72</f>
        <v>500</v>
      </c>
      <c r="F71" s="167">
        <f t="shared" si="37"/>
        <v>0</v>
      </c>
      <c r="G71" s="167">
        <f t="shared" si="37"/>
        <v>0</v>
      </c>
      <c r="H71" s="167">
        <f t="shared" si="37"/>
        <v>0</v>
      </c>
    </row>
    <row r="72" spans="1:8" ht="25.5" x14ac:dyDescent="0.25">
      <c r="A72" s="168" t="s">
        <v>22</v>
      </c>
      <c r="B72" s="168" t="s">
        <v>53</v>
      </c>
      <c r="C72" s="170">
        <v>1000</v>
      </c>
      <c r="D72" s="170">
        <f>Table1[[#This Row],[NOVI PLAN  2025.]]-Table1[[#This Row],[PLAN 
2025.]]</f>
        <v>-500</v>
      </c>
      <c r="E72" s="170">
        <f t="shared" ref="E72:H72" si="38">E74</f>
        <v>500</v>
      </c>
      <c r="F72" s="170">
        <f t="shared" si="38"/>
        <v>0</v>
      </c>
      <c r="G72" s="170">
        <f t="shared" si="38"/>
        <v>0</v>
      </c>
      <c r="H72" s="170">
        <f t="shared" si="38"/>
        <v>0</v>
      </c>
    </row>
    <row r="73" spans="1:8" x14ac:dyDescent="0.25">
      <c r="A73" s="157" t="s">
        <v>592</v>
      </c>
      <c r="B73" s="158" t="s">
        <v>10</v>
      </c>
      <c r="C73" s="1"/>
      <c r="D73" s="1">
        <f>Table1[[#This Row],[NOVI PLAN  2025.]]-Table1[[#This Row],[PLAN 
2025.]]</f>
        <v>500</v>
      </c>
      <c r="E73" s="1">
        <f>E74</f>
        <v>500</v>
      </c>
      <c r="F73" s="1">
        <f t="shared" ref="F73:H73" si="39">F74</f>
        <v>0</v>
      </c>
      <c r="G73" s="1">
        <f t="shared" si="39"/>
        <v>0</v>
      </c>
      <c r="H73" s="1">
        <f t="shared" si="39"/>
        <v>0</v>
      </c>
    </row>
    <row r="74" spans="1:8" x14ac:dyDescent="0.25">
      <c r="A74" s="171" t="s">
        <v>24</v>
      </c>
      <c r="B74" s="171" t="s">
        <v>25</v>
      </c>
      <c r="C74" s="172">
        <f t="shared" ref="C74:H74" si="40">C75</f>
        <v>1000</v>
      </c>
      <c r="D74" s="172">
        <f>Table1[[#This Row],[NOVI PLAN  2025.]]-Table1[[#This Row],[PLAN 
2025.]]</f>
        <v>-500</v>
      </c>
      <c r="E74" s="172">
        <f t="shared" si="40"/>
        <v>500</v>
      </c>
      <c r="F74" s="172">
        <f t="shared" si="40"/>
        <v>0</v>
      </c>
      <c r="G74" s="172">
        <f t="shared" si="40"/>
        <v>0</v>
      </c>
      <c r="H74" s="172">
        <f t="shared" si="40"/>
        <v>0</v>
      </c>
    </row>
    <row r="75" spans="1:8" x14ac:dyDescent="0.25">
      <c r="A75" s="173" t="s">
        <v>54</v>
      </c>
      <c r="B75" s="174" t="s">
        <v>55</v>
      </c>
      <c r="C75" s="1">
        <v>1000</v>
      </c>
      <c r="D75" s="1">
        <f>Table1[[#This Row],[NOVI PLAN  2025.]]-Table1[[#This Row],[PLAN 
2025.]]</f>
        <v>-500</v>
      </c>
      <c r="E75" s="1">
        <v>500</v>
      </c>
      <c r="F75" s="1"/>
      <c r="G75" s="1">
        <v>0</v>
      </c>
      <c r="H75" s="1">
        <v>0</v>
      </c>
    </row>
    <row r="76" spans="1:8" x14ac:dyDescent="0.25">
      <c r="A76" s="165" t="s">
        <v>56</v>
      </c>
      <c r="B76" s="166" t="s">
        <v>57</v>
      </c>
      <c r="C76" s="167">
        <f>C77+C83+C87+C96</f>
        <v>936500</v>
      </c>
      <c r="D76" s="167">
        <f>Table1[[#This Row],[NOVI PLAN  2025.]]-Table1[[#This Row],[PLAN 
2025.]]</f>
        <v>236500</v>
      </c>
      <c r="E76" s="167">
        <f t="shared" ref="E76:H76" si="41">E77+E83+E87+E96</f>
        <v>1173000</v>
      </c>
      <c r="F76" s="167">
        <f t="shared" si="41"/>
        <v>574017</v>
      </c>
      <c r="G76" s="167">
        <f t="shared" si="41"/>
        <v>1701000</v>
      </c>
      <c r="H76" s="167">
        <f t="shared" si="41"/>
        <v>1701000</v>
      </c>
    </row>
    <row r="77" spans="1:8" x14ac:dyDescent="0.25">
      <c r="A77" s="168" t="s">
        <v>22</v>
      </c>
      <c r="B77" s="168" t="s">
        <v>58</v>
      </c>
      <c r="C77" s="170">
        <f>C81</f>
        <v>185000</v>
      </c>
      <c r="D77" s="170">
        <f>Table1[[#This Row],[NOVI PLAN  2025.]]-Table1[[#This Row],[PLAN 
2025.]]</f>
        <v>121500</v>
      </c>
      <c r="E77" s="170">
        <f>SUM(E78:E80)</f>
        <v>306500</v>
      </c>
      <c r="F77" s="170">
        <f t="shared" ref="F77:H77" si="42">SUM(F78:F80)</f>
        <v>107480</v>
      </c>
      <c r="G77" s="170">
        <f t="shared" si="42"/>
        <v>433000</v>
      </c>
      <c r="H77" s="170">
        <f t="shared" si="42"/>
        <v>433000</v>
      </c>
    </row>
    <row r="78" spans="1:8" x14ac:dyDescent="0.25">
      <c r="A78" s="157" t="s">
        <v>592</v>
      </c>
      <c r="B78" s="158" t="s">
        <v>10</v>
      </c>
      <c r="C78" s="1"/>
      <c r="D78" s="1">
        <f>Table1[[#This Row],[NOVI PLAN  2025.]]-Table1[[#This Row],[PLAN 
2025.]]</f>
        <v>61100</v>
      </c>
      <c r="E78" s="1">
        <v>61100</v>
      </c>
      <c r="F78" s="1"/>
      <c r="G78" s="1"/>
      <c r="H78" s="1"/>
    </row>
    <row r="79" spans="1:8" x14ac:dyDescent="0.25">
      <c r="A79" s="157" t="s">
        <v>594</v>
      </c>
      <c r="B79" s="158" t="s">
        <v>12</v>
      </c>
      <c r="C79" s="1"/>
      <c r="D79" s="1">
        <f>Table1[[#This Row],[NOVI PLAN  2025.]]-Table1[[#This Row],[PLAN 
2025.]]</f>
        <v>150000</v>
      </c>
      <c r="E79" s="1">
        <v>150000</v>
      </c>
      <c r="F79" s="1">
        <f>F81</f>
        <v>107480</v>
      </c>
      <c r="G79" s="1">
        <f>G81</f>
        <v>433000</v>
      </c>
      <c r="H79" s="1">
        <f>H81</f>
        <v>433000</v>
      </c>
    </row>
    <row r="80" spans="1:8" x14ac:dyDescent="0.25">
      <c r="A80" s="157" t="s">
        <v>609</v>
      </c>
      <c r="B80" s="158" t="s">
        <v>12</v>
      </c>
      <c r="C80" s="1"/>
      <c r="D80" s="1">
        <f>Table1[[#This Row],[NOVI PLAN  2025.]]-Table1[[#This Row],[PLAN 
2025.]]</f>
        <v>95400</v>
      </c>
      <c r="E80" s="1">
        <v>95400</v>
      </c>
      <c r="F80" s="1"/>
      <c r="G80" s="1"/>
      <c r="H80" s="1"/>
    </row>
    <row r="81" spans="1:8" x14ac:dyDescent="0.25">
      <c r="A81" s="171" t="s">
        <v>24</v>
      </c>
      <c r="B81" s="171" t="s">
        <v>25</v>
      </c>
      <c r="C81" s="176">
        <f>C82</f>
        <v>185000</v>
      </c>
      <c r="D81" s="176">
        <f>Table1[[#This Row],[NOVI PLAN  2025.]]-Table1[[#This Row],[PLAN 
2025.]]</f>
        <v>121500</v>
      </c>
      <c r="E81" s="176">
        <f t="shared" ref="E81:H81" si="43">E82</f>
        <v>306500</v>
      </c>
      <c r="F81" s="176">
        <f t="shared" si="43"/>
        <v>107480</v>
      </c>
      <c r="G81" s="176">
        <f t="shared" si="43"/>
        <v>433000</v>
      </c>
      <c r="H81" s="176">
        <f t="shared" si="43"/>
        <v>433000</v>
      </c>
    </row>
    <row r="82" spans="1:8" x14ac:dyDescent="0.25">
      <c r="A82" s="173" t="s">
        <v>28</v>
      </c>
      <c r="B82" s="174" t="s">
        <v>29</v>
      </c>
      <c r="C82" s="1">
        <v>185000</v>
      </c>
      <c r="D82" s="1">
        <f>Table1[[#This Row],[NOVI PLAN  2025.]]-Table1[[#This Row],[PLAN 
2025.]]</f>
        <v>121500</v>
      </c>
      <c r="E82" s="1">
        <v>306500</v>
      </c>
      <c r="F82" s="1">
        <v>107480</v>
      </c>
      <c r="G82" s="1">
        <v>433000</v>
      </c>
      <c r="H82" s="1">
        <v>433000</v>
      </c>
    </row>
    <row r="83" spans="1:8" x14ac:dyDescent="0.25">
      <c r="A83" s="168" t="s">
        <v>30</v>
      </c>
      <c r="B83" s="168" t="s">
        <v>59</v>
      </c>
      <c r="C83" s="170">
        <f>C85</f>
        <v>25000</v>
      </c>
      <c r="D83" s="170">
        <f>Table1[[#This Row],[NOVI PLAN  2025.]]-Table1[[#This Row],[PLAN 
2025.]]</f>
        <v>5000</v>
      </c>
      <c r="E83" s="170">
        <f>E85</f>
        <v>30000</v>
      </c>
      <c r="F83" s="170">
        <f>F85</f>
        <v>5998</v>
      </c>
      <c r="G83" s="170">
        <f>G84</f>
        <v>0</v>
      </c>
      <c r="H83" s="170">
        <f>H84</f>
        <v>0</v>
      </c>
    </row>
    <row r="84" spans="1:8" x14ac:dyDescent="0.25">
      <c r="A84" s="157" t="s">
        <v>609</v>
      </c>
      <c r="B84" s="158" t="s">
        <v>12</v>
      </c>
      <c r="C84" s="1"/>
      <c r="D84" s="1">
        <f>Table1[[#This Row],[NOVI PLAN  2025.]]-Table1[[#This Row],[PLAN 
2025.]]</f>
        <v>30000</v>
      </c>
      <c r="E84" s="1">
        <v>30000</v>
      </c>
      <c r="F84" s="1"/>
      <c r="G84" s="1"/>
      <c r="H84" s="1"/>
    </row>
    <row r="85" spans="1:8" x14ac:dyDescent="0.25">
      <c r="A85" s="171" t="s">
        <v>24</v>
      </c>
      <c r="B85" s="175" t="s">
        <v>25</v>
      </c>
      <c r="C85" s="176">
        <f>C86</f>
        <v>25000</v>
      </c>
      <c r="D85" s="176">
        <f>Table1[[#This Row],[NOVI PLAN  2025.]]-Table1[[#This Row],[PLAN 
2025.]]</f>
        <v>5000</v>
      </c>
      <c r="E85" s="176">
        <f t="shared" ref="E85:H85" si="44">E86</f>
        <v>30000</v>
      </c>
      <c r="F85" s="176">
        <f t="shared" si="44"/>
        <v>5998</v>
      </c>
      <c r="G85" s="176">
        <f t="shared" si="44"/>
        <v>35000</v>
      </c>
      <c r="H85" s="176">
        <f t="shared" si="44"/>
        <v>35000</v>
      </c>
    </row>
    <row r="86" spans="1:8" x14ac:dyDescent="0.25">
      <c r="A86" s="173" t="s">
        <v>28</v>
      </c>
      <c r="B86" s="174" t="s">
        <v>29</v>
      </c>
      <c r="C86" s="1">
        <v>25000</v>
      </c>
      <c r="D86" s="1">
        <f>Table1[[#This Row],[NOVI PLAN  2025.]]-Table1[[#This Row],[PLAN 
2025.]]</f>
        <v>5000</v>
      </c>
      <c r="E86" s="1">
        <v>30000</v>
      </c>
      <c r="F86" s="1">
        <v>5998</v>
      </c>
      <c r="G86" s="1">
        <v>35000</v>
      </c>
      <c r="H86" s="1">
        <v>35000</v>
      </c>
    </row>
    <row r="87" spans="1:8" x14ac:dyDescent="0.25">
      <c r="A87" s="168" t="s">
        <v>34</v>
      </c>
      <c r="B87" s="168" t="s">
        <v>60</v>
      </c>
      <c r="C87" s="170">
        <f>C92+C94</f>
        <v>673000</v>
      </c>
      <c r="D87" s="170">
        <f>Table1[[#This Row],[NOVI PLAN  2025.]]-Table1[[#This Row],[PLAN 
2025.]]</f>
        <v>163500</v>
      </c>
      <c r="E87" s="170">
        <f t="shared" ref="E87:H87" si="45">E92+E94</f>
        <v>836500</v>
      </c>
      <c r="F87" s="170">
        <f t="shared" si="45"/>
        <v>460539</v>
      </c>
      <c r="G87" s="170">
        <f t="shared" si="45"/>
        <v>1268000</v>
      </c>
      <c r="H87" s="170">
        <f t="shared" si="45"/>
        <v>1268000</v>
      </c>
    </row>
    <row r="88" spans="1:8" x14ac:dyDescent="0.25">
      <c r="A88" s="157" t="s">
        <v>592</v>
      </c>
      <c r="B88" s="158" t="s">
        <v>10</v>
      </c>
      <c r="C88" s="180"/>
      <c r="D88" s="180">
        <f>Table1[[#This Row],[NOVI PLAN  2025.]]-Table1[[#This Row],[PLAN 
2025.]]</f>
        <v>296500</v>
      </c>
      <c r="E88" s="180">
        <f>E87-E89-E90</f>
        <v>296500</v>
      </c>
      <c r="F88" s="180"/>
      <c r="G88" s="180"/>
      <c r="H88" s="180"/>
    </row>
    <row r="89" spans="1:8" x14ac:dyDescent="0.25">
      <c r="A89" s="157" t="s">
        <v>594</v>
      </c>
      <c r="B89" s="158" t="s">
        <v>12</v>
      </c>
      <c r="C89" s="1"/>
      <c r="D89" s="1">
        <f>Table1[[#This Row],[NOVI PLAN  2025.]]-Table1[[#This Row],[PLAN 
2025.]]</f>
        <v>400000</v>
      </c>
      <c r="E89" s="1">
        <v>400000</v>
      </c>
      <c r="F89" s="1"/>
      <c r="G89" s="1"/>
      <c r="H89" s="1"/>
    </row>
    <row r="90" spans="1:8" x14ac:dyDescent="0.25">
      <c r="A90" s="157" t="s">
        <v>608</v>
      </c>
      <c r="B90" s="158" t="s">
        <v>14</v>
      </c>
      <c r="C90" s="1"/>
      <c r="D90" s="1">
        <f>Table1[[#This Row],[NOVI PLAN  2025.]]-Table1[[#This Row],[PLAN 
2025.]]</f>
        <v>140000</v>
      </c>
      <c r="E90" s="1">
        <v>140000</v>
      </c>
      <c r="F90" s="1"/>
      <c r="G90" s="1"/>
      <c r="H90" s="1"/>
    </row>
    <row r="91" spans="1:8" x14ac:dyDescent="0.25">
      <c r="A91" s="157" t="s">
        <v>16</v>
      </c>
      <c r="B91" s="158" t="s">
        <v>61</v>
      </c>
      <c r="C91" s="2"/>
      <c r="D91" s="2">
        <f>Table1[[#This Row],[NOVI PLAN  2025.]]-Table1[[#This Row],[PLAN 
2025.]]</f>
        <v>0</v>
      </c>
      <c r="E91" s="2"/>
      <c r="F91" s="2"/>
      <c r="G91" s="2"/>
      <c r="H91" s="2"/>
    </row>
    <row r="92" spans="1:8" x14ac:dyDescent="0.25">
      <c r="A92" s="171" t="s">
        <v>24</v>
      </c>
      <c r="B92" s="175" t="s">
        <v>25</v>
      </c>
      <c r="C92" s="176">
        <f>C93</f>
        <v>653000</v>
      </c>
      <c r="D92" s="176">
        <f>Table1[[#This Row],[NOVI PLAN  2025.]]-Table1[[#This Row],[PLAN 
2025.]]</f>
        <v>167000</v>
      </c>
      <c r="E92" s="176">
        <f t="shared" ref="E92:H92" si="46">E93</f>
        <v>820000</v>
      </c>
      <c r="F92" s="176">
        <f t="shared" si="46"/>
        <v>444117</v>
      </c>
      <c r="G92" s="176">
        <f t="shared" si="46"/>
        <v>1250000</v>
      </c>
      <c r="H92" s="176">
        <f t="shared" si="46"/>
        <v>1250000</v>
      </c>
    </row>
    <row r="93" spans="1:8" ht="38.25" x14ac:dyDescent="0.25">
      <c r="A93" s="173" t="s">
        <v>32</v>
      </c>
      <c r="B93" s="174" t="s">
        <v>33</v>
      </c>
      <c r="C93" s="1">
        <v>653000</v>
      </c>
      <c r="D93" s="1">
        <f>Table1[[#This Row],[NOVI PLAN  2025.]]-Table1[[#This Row],[PLAN 
2025.]]</f>
        <v>167000</v>
      </c>
      <c r="E93" s="1">
        <v>820000</v>
      </c>
      <c r="F93" s="1">
        <v>444117</v>
      </c>
      <c r="G93" s="1">
        <v>1250000</v>
      </c>
      <c r="H93" s="1">
        <v>1250000</v>
      </c>
    </row>
    <row r="94" spans="1:8" x14ac:dyDescent="0.25">
      <c r="A94" s="171" t="s">
        <v>36</v>
      </c>
      <c r="B94" s="175" t="s">
        <v>37</v>
      </c>
      <c r="C94" s="176">
        <f>C95</f>
        <v>20000</v>
      </c>
      <c r="D94" s="176">
        <f>Table1[[#This Row],[NOVI PLAN  2025.]]-Table1[[#This Row],[PLAN 
2025.]]</f>
        <v>-3500</v>
      </c>
      <c r="E94" s="176">
        <f t="shared" ref="E94:H94" si="47">E95</f>
        <v>16500</v>
      </c>
      <c r="F94" s="176">
        <f t="shared" si="47"/>
        <v>16422</v>
      </c>
      <c r="G94" s="176">
        <f t="shared" si="47"/>
        <v>18000</v>
      </c>
      <c r="H94" s="176">
        <f t="shared" si="47"/>
        <v>18000</v>
      </c>
    </row>
    <row r="95" spans="1:8" x14ac:dyDescent="0.25">
      <c r="A95" s="173" t="s">
        <v>38</v>
      </c>
      <c r="B95" s="174" t="s">
        <v>39</v>
      </c>
      <c r="C95" s="1">
        <v>20000</v>
      </c>
      <c r="D95" s="1">
        <f>Table1[[#This Row],[NOVI PLAN  2025.]]-Table1[[#This Row],[PLAN 
2025.]]</f>
        <v>-3500</v>
      </c>
      <c r="E95" s="1">
        <v>16500</v>
      </c>
      <c r="F95" s="1">
        <v>16422</v>
      </c>
      <c r="G95" s="1">
        <v>18000</v>
      </c>
      <c r="H95" s="1">
        <v>18000</v>
      </c>
    </row>
    <row r="96" spans="1:8" x14ac:dyDescent="0.25">
      <c r="A96" s="168" t="s">
        <v>62</v>
      </c>
      <c r="B96" s="168" t="s">
        <v>63</v>
      </c>
      <c r="C96" s="170">
        <f>C99</f>
        <v>53500</v>
      </c>
      <c r="D96" s="170">
        <f>Table1[[#This Row],[NOVI PLAN  2025.]]-Table1[[#This Row],[PLAN 
2025.]]</f>
        <v>-53500</v>
      </c>
      <c r="E96" s="170">
        <f>E99</f>
        <v>0</v>
      </c>
      <c r="F96" s="170"/>
      <c r="G96" s="170">
        <f>G98</f>
        <v>0</v>
      </c>
      <c r="H96" s="170">
        <f>H98</f>
        <v>0</v>
      </c>
    </row>
    <row r="97" spans="1:8" x14ac:dyDescent="0.25">
      <c r="A97" s="157" t="s">
        <v>592</v>
      </c>
      <c r="B97" s="158" t="s">
        <v>10</v>
      </c>
      <c r="C97" s="180"/>
      <c r="D97" s="180">
        <f>Table1[[#This Row],[NOVI PLAN  2025.]]-Table1[[#This Row],[PLAN 
2025.]]</f>
        <v>0</v>
      </c>
      <c r="E97" s="180"/>
      <c r="F97" s="180"/>
      <c r="G97" s="180"/>
      <c r="H97" s="180"/>
    </row>
    <row r="98" spans="1:8" x14ac:dyDescent="0.25">
      <c r="A98" s="157" t="s">
        <v>609</v>
      </c>
      <c r="B98" s="158" t="s">
        <v>12</v>
      </c>
      <c r="C98" s="1"/>
      <c r="D98" s="1">
        <f>Table1[[#This Row],[NOVI PLAN  2025.]]-Table1[[#This Row],[PLAN 
2025.]]</f>
        <v>0</v>
      </c>
      <c r="E98" s="1"/>
      <c r="F98" s="1"/>
      <c r="G98" s="1"/>
      <c r="H98" s="1"/>
    </row>
    <row r="99" spans="1:8" x14ac:dyDescent="0.25">
      <c r="A99" s="171" t="s">
        <v>24</v>
      </c>
      <c r="B99" s="175" t="s">
        <v>25</v>
      </c>
      <c r="C99" s="176">
        <f>C100</f>
        <v>53500</v>
      </c>
      <c r="D99" s="176">
        <f>Table1[[#This Row],[NOVI PLAN  2025.]]-Table1[[#This Row],[PLAN 
2025.]]</f>
        <v>-53500</v>
      </c>
      <c r="E99" s="176">
        <f>E100</f>
        <v>0</v>
      </c>
      <c r="F99" s="176"/>
      <c r="G99" s="176">
        <f>G100</f>
        <v>250000</v>
      </c>
      <c r="H99" s="176">
        <f>H100</f>
        <v>250000</v>
      </c>
    </row>
    <row r="100" spans="1:8" ht="38.25" x14ac:dyDescent="0.25">
      <c r="A100" s="173" t="s">
        <v>32</v>
      </c>
      <c r="B100" s="174" t="s">
        <v>33</v>
      </c>
      <c r="C100" s="1">
        <v>53500</v>
      </c>
      <c r="D100" s="1">
        <f>Table1[[#This Row],[NOVI PLAN  2025.]]-Table1[[#This Row],[PLAN 
2025.]]</f>
        <v>-53500</v>
      </c>
      <c r="E100" s="1"/>
      <c r="F100" s="1">
        <v>0</v>
      </c>
      <c r="G100" s="1">
        <v>250000</v>
      </c>
      <c r="H100" s="1">
        <v>250000</v>
      </c>
    </row>
    <row r="101" spans="1:8" x14ac:dyDescent="0.25">
      <c r="A101" s="171" t="s">
        <v>36</v>
      </c>
      <c r="B101" s="175" t="s">
        <v>37</v>
      </c>
      <c r="C101" s="176">
        <f>C102</f>
        <v>0</v>
      </c>
      <c r="D101" s="176">
        <f>Table1[[#This Row],[NOVI PLAN  2025.]]-Table1[[#This Row],[PLAN 
2025.]]</f>
        <v>0</v>
      </c>
      <c r="E101" s="176">
        <f>E102</f>
        <v>0</v>
      </c>
      <c r="F101" s="176"/>
      <c r="G101" s="176">
        <f>G102</f>
        <v>0</v>
      </c>
      <c r="H101" s="176">
        <f>H102</f>
        <v>0</v>
      </c>
    </row>
    <row r="102" spans="1:8" x14ac:dyDescent="0.25">
      <c r="A102" s="173" t="s">
        <v>38</v>
      </c>
      <c r="B102" s="174" t="s">
        <v>39</v>
      </c>
      <c r="C102" s="1">
        <v>0</v>
      </c>
      <c r="D102" s="1">
        <f>Table1[[#This Row],[NOVI PLAN  2025.]]-Table1[[#This Row],[PLAN 
2025.]]</f>
        <v>0</v>
      </c>
      <c r="E102" s="1"/>
      <c r="F102" s="1"/>
      <c r="G102" s="1">
        <v>0</v>
      </c>
      <c r="H102" s="1">
        <v>0</v>
      </c>
    </row>
    <row r="103" spans="1:8" x14ac:dyDescent="0.25">
      <c r="A103" s="165" t="s">
        <v>64</v>
      </c>
      <c r="B103" s="166" t="s">
        <v>65</v>
      </c>
      <c r="C103" s="167">
        <f>C104+C107</f>
        <v>0</v>
      </c>
      <c r="D103" s="167">
        <f>Table1[[#This Row],[NOVI PLAN  2025.]]-Table1[[#This Row],[PLAN 
2025.]]</f>
        <v>0</v>
      </c>
      <c r="E103" s="167">
        <f>E104+E107</f>
        <v>0</v>
      </c>
      <c r="F103" s="167"/>
      <c r="G103" s="167">
        <f>G104+G107</f>
        <v>0</v>
      </c>
      <c r="H103" s="167">
        <f>H104+H107</f>
        <v>0</v>
      </c>
    </row>
    <row r="104" spans="1:8" x14ac:dyDescent="0.25">
      <c r="A104" s="181" t="s">
        <v>22</v>
      </c>
      <c r="B104" s="181" t="s">
        <v>66</v>
      </c>
      <c r="C104" s="170">
        <f t="shared" ref="C104:C105" si="48">C105</f>
        <v>0</v>
      </c>
      <c r="D104" s="170">
        <f>Table1[[#This Row],[NOVI PLAN  2025.]]-Table1[[#This Row],[PLAN 
2025.]]</f>
        <v>0</v>
      </c>
      <c r="E104" s="170">
        <f>E105</f>
        <v>0</v>
      </c>
      <c r="F104" s="170"/>
      <c r="G104" s="170">
        <f t="shared" ref="G104:H105" si="49">G105</f>
        <v>0</v>
      </c>
      <c r="H104" s="170">
        <f t="shared" si="49"/>
        <v>0</v>
      </c>
    </row>
    <row r="105" spans="1:8" x14ac:dyDescent="0.25">
      <c r="A105" s="171" t="s">
        <v>24</v>
      </c>
      <c r="B105" s="175" t="s">
        <v>25</v>
      </c>
      <c r="C105" s="172">
        <f t="shared" si="48"/>
        <v>0</v>
      </c>
      <c r="D105" s="172">
        <f>Table1[[#This Row],[NOVI PLAN  2025.]]-Table1[[#This Row],[PLAN 
2025.]]</f>
        <v>0</v>
      </c>
      <c r="E105" s="172">
        <f>E106</f>
        <v>0</v>
      </c>
      <c r="F105" s="172"/>
      <c r="G105" s="172">
        <f t="shared" si="49"/>
        <v>0</v>
      </c>
      <c r="H105" s="172">
        <f t="shared" si="49"/>
        <v>0</v>
      </c>
    </row>
    <row r="106" spans="1:8" x14ac:dyDescent="0.25">
      <c r="A106" s="173" t="s">
        <v>28</v>
      </c>
      <c r="B106" s="174" t="s">
        <v>29</v>
      </c>
      <c r="C106" s="1">
        <v>0</v>
      </c>
      <c r="D106" s="1">
        <f>Table1[[#This Row],[NOVI PLAN  2025.]]-Table1[[#This Row],[PLAN 
2025.]]</f>
        <v>0</v>
      </c>
      <c r="E106" s="1"/>
      <c r="F106" s="1"/>
      <c r="G106" s="1">
        <v>0</v>
      </c>
      <c r="H106" s="1">
        <v>0</v>
      </c>
    </row>
    <row r="107" spans="1:8" x14ac:dyDescent="0.25">
      <c r="A107" s="181" t="s">
        <v>67</v>
      </c>
      <c r="B107" s="181" t="s">
        <v>68</v>
      </c>
      <c r="C107" s="170">
        <f t="shared" ref="C107:C108" si="50">C108</f>
        <v>0</v>
      </c>
      <c r="D107" s="170">
        <f>Table1[[#This Row],[NOVI PLAN  2025.]]-Table1[[#This Row],[PLAN 
2025.]]</f>
        <v>0</v>
      </c>
      <c r="E107" s="170">
        <f>E108</f>
        <v>0</v>
      </c>
      <c r="F107" s="170"/>
      <c r="G107" s="170">
        <f t="shared" ref="G107:H108" si="51">G108</f>
        <v>0</v>
      </c>
      <c r="H107" s="170">
        <f t="shared" si="51"/>
        <v>0</v>
      </c>
    </row>
    <row r="108" spans="1:8" x14ac:dyDescent="0.25">
      <c r="A108" s="171" t="s">
        <v>24</v>
      </c>
      <c r="B108" s="175" t="s">
        <v>25</v>
      </c>
      <c r="C108" s="172">
        <f t="shared" si="50"/>
        <v>0</v>
      </c>
      <c r="D108" s="172">
        <f>Table1[[#This Row],[NOVI PLAN  2025.]]-Table1[[#This Row],[PLAN 
2025.]]</f>
        <v>0</v>
      </c>
      <c r="E108" s="172">
        <f>E109</f>
        <v>0</v>
      </c>
      <c r="F108" s="172"/>
      <c r="G108" s="172">
        <f t="shared" si="51"/>
        <v>0</v>
      </c>
      <c r="H108" s="172">
        <f t="shared" si="51"/>
        <v>0</v>
      </c>
    </row>
    <row r="109" spans="1:8" ht="38.25" x14ac:dyDescent="0.25">
      <c r="A109" s="173" t="s">
        <v>32</v>
      </c>
      <c r="B109" s="174" t="s">
        <v>33</v>
      </c>
      <c r="C109" s="1">
        <v>0</v>
      </c>
      <c r="D109" s="1">
        <f>Table1[[#This Row],[NOVI PLAN  2025.]]-Table1[[#This Row],[PLAN 
2025.]]</f>
        <v>0</v>
      </c>
      <c r="E109" s="1"/>
      <c r="F109" s="1"/>
      <c r="G109" s="1">
        <v>0</v>
      </c>
      <c r="H109" s="1">
        <v>0</v>
      </c>
    </row>
    <row r="110" spans="1:8" x14ac:dyDescent="0.25">
      <c r="A110" s="165" t="s">
        <v>69</v>
      </c>
      <c r="B110" s="166" t="s">
        <v>70</v>
      </c>
      <c r="C110" s="167">
        <f t="shared" ref="C110:H110" si="52">C111+C118+C126</f>
        <v>197000</v>
      </c>
      <c r="D110" s="167">
        <f>Table1[[#This Row],[NOVI PLAN  2025.]]-Table1[[#This Row],[PLAN 
2025.]]</f>
        <v>-111000</v>
      </c>
      <c r="E110" s="167">
        <f t="shared" si="52"/>
        <v>86000</v>
      </c>
      <c r="F110" s="167">
        <f t="shared" si="52"/>
        <v>18339</v>
      </c>
      <c r="G110" s="167">
        <f t="shared" si="52"/>
        <v>80000</v>
      </c>
      <c r="H110" s="167">
        <f t="shared" si="52"/>
        <v>80000</v>
      </c>
    </row>
    <row r="111" spans="1:8" x14ac:dyDescent="0.25">
      <c r="A111" s="181" t="s">
        <v>22</v>
      </c>
      <c r="B111" s="181" t="s">
        <v>71</v>
      </c>
      <c r="C111" s="170">
        <f>C114+C115</f>
        <v>67000</v>
      </c>
      <c r="D111" s="170">
        <f>Table1[[#This Row],[NOVI PLAN  2025.]]-Table1[[#This Row],[PLAN 
2025.]]</f>
        <v>-16000</v>
      </c>
      <c r="E111" s="170">
        <f>SUM(E112:E114)</f>
        <v>51000</v>
      </c>
      <c r="F111" s="170">
        <f t="shared" ref="F111:H111" si="53">SUM(F112:F114)</f>
        <v>0</v>
      </c>
      <c r="G111" s="170">
        <f t="shared" si="53"/>
        <v>0</v>
      </c>
      <c r="H111" s="170">
        <f t="shared" si="53"/>
        <v>0</v>
      </c>
    </row>
    <row r="112" spans="1:8" x14ac:dyDescent="0.25">
      <c r="A112" s="157" t="s">
        <v>592</v>
      </c>
      <c r="B112" s="158" t="s">
        <v>10</v>
      </c>
      <c r="C112" s="1"/>
      <c r="D112" s="1">
        <f>Table1[[#This Row],[NOVI PLAN  2025.]]-Table1[[#This Row],[PLAN 
2025.]]</f>
        <v>14000</v>
      </c>
      <c r="E112" s="1">
        <v>14000</v>
      </c>
      <c r="F112" s="1"/>
      <c r="G112" s="1"/>
      <c r="H112" s="1"/>
    </row>
    <row r="113" spans="1:8" x14ac:dyDescent="0.25">
      <c r="A113" s="157" t="s">
        <v>594</v>
      </c>
      <c r="B113" s="158" t="s">
        <v>12</v>
      </c>
      <c r="C113" s="1"/>
      <c r="D113" s="1">
        <f>Table1[[#This Row],[NOVI PLAN  2025.]]-Table1[[#This Row],[PLAN 
2025.]]</f>
        <v>32000</v>
      </c>
      <c r="E113" s="1">
        <v>32000</v>
      </c>
      <c r="F113" s="1"/>
      <c r="G113" s="1"/>
      <c r="H113" s="1"/>
    </row>
    <row r="114" spans="1:8" x14ac:dyDescent="0.25">
      <c r="A114" s="157" t="s">
        <v>609</v>
      </c>
      <c r="B114" s="158" t="s">
        <v>12</v>
      </c>
      <c r="C114" s="1"/>
      <c r="D114" s="1">
        <f>Table1[[#This Row],[NOVI PLAN  2025.]]-Table1[[#This Row],[PLAN 
2025.]]</f>
        <v>5000</v>
      </c>
      <c r="E114" s="1">
        <v>5000</v>
      </c>
      <c r="F114" s="1"/>
      <c r="G114" s="1"/>
      <c r="H114" s="1"/>
    </row>
    <row r="115" spans="1:8" x14ac:dyDescent="0.25">
      <c r="A115" s="157" t="s">
        <v>608</v>
      </c>
      <c r="B115" s="158" t="s">
        <v>14</v>
      </c>
      <c r="C115" s="1">
        <v>67000</v>
      </c>
      <c r="D115" s="1">
        <f>Table1[[#This Row],[NOVI PLAN  2025.]]-Table1[[#This Row],[PLAN 
2025.]]</f>
        <v>-67000</v>
      </c>
      <c r="E115" s="1"/>
      <c r="F115" s="1"/>
      <c r="G115" s="1"/>
      <c r="H115" s="1"/>
    </row>
    <row r="116" spans="1:8" x14ac:dyDescent="0.25">
      <c r="A116" s="171" t="s">
        <v>24</v>
      </c>
      <c r="B116" s="175" t="s">
        <v>25</v>
      </c>
      <c r="C116" s="176">
        <f>C117</f>
        <v>67000</v>
      </c>
      <c r="D116" s="176">
        <f>Table1[[#This Row],[NOVI PLAN  2025.]]-Table1[[#This Row],[PLAN 
2025.]]</f>
        <v>-16000</v>
      </c>
      <c r="E116" s="176">
        <f t="shared" ref="E116:H116" si="54">E117</f>
        <v>51000</v>
      </c>
      <c r="F116" s="176">
        <f t="shared" si="54"/>
        <v>16091</v>
      </c>
      <c r="G116" s="176">
        <f t="shared" si="54"/>
        <v>90000</v>
      </c>
      <c r="H116" s="176">
        <f t="shared" si="54"/>
        <v>90000</v>
      </c>
    </row>
    <row r="117" spans="1:8" x14ac:dyDescent="0.25">
      <c r="A117" s="173" t="s">
        <v>28</v>
      </c>
      <c r="B117" s="174" t="s">
        <v>29</v>
      </c>
      <c r="C117" s="1">
        <v>67000</v>
      </c>
      <c r="D117" s="1">
        <f>Table1[[#This Row],[NOVI PLAN  2025.]]-Table1[[#This Row],[PLAN 
2025.]]</f>
        <v>-16000</v>
      </c>
      <c r="E117" s="1">
        <v>51000</v>
      </c>
      <c r="F117" s="1">
        <v>16091</v>
      </c>
      <c r="G117" s="1">
        <v>90000</v>
      </c>
      <c r="H117" s="1">
        <v>90000</v>
      </c>
    </row>
    <row r="118" spans="1:8" ht="25.5" x14ac:dyDescent="0.25">
      <c r="A118" s="181" t="s">
        <v>67</v>
      </c>
      <c r="B118" s="181" t="s">
        <v>72</v>
      </c>
      <c r="C118" s="170">
        <f>C122+C124</f>
        <v>130000</v>
      </c>
      <c r="D118" s="170">
        <f>Table1[[#This Row],[NOVI PLAN  2025.]]-Table1[[#This Row],[PLAN 
2025.]]</f>
        <v>-95000</v>
      </c>
      <c r="E118" s="170">
        <f t="shared" ref="E118:H118" si="55">E122+E124</f>
        <v>35000</v>
      </c>
      <c r="F118" s="170">
        <f t="shared" si="55"/>
        <v>18339</v>
      </c>
      <c r="G118" s="170">
        <f t="shared" si="55"/>
        <v>80000</v>
      </c>
      <c r="H118" s="170">
        <f t="shared" si="55"/>
        <v>80000</v>
      </c>
    </row>
    <row r="119" spans="1:8" x14ac:dyDescent="0.25">
      <c r="A119" s="157" t="s">
        <v>592</v>
      </c>
      <c r="B119" s="158" t="s">
        <v>10</v>
      </c>
      <c r="C119" s="1"/>
      <c r="D119" s="1">
        <f>Table1[[#This Row],[NOVI PLAN  2025.]]-Table1[[#This Row],[PLAN 
2025.]]</f>
        <v>35000</v>
      </c>
      <c r="E119" s="1">
        <v>35000</v>
      </c>
      <c r="F119" s="1"/>
      <c r="G119" s="1"/>
      <c r="H119" s="1"/>
    </row>
    <row r="120" spans="1:8" x14ac:dyDescent="0.25">
      <c r="A120" s="157" t="s">
        <v>608</v>
      </c>
      <c r="B120" s="158" t="s">
        <v>14</v>
      </c>
      <c r="C120" s="1"/>
      <c r="D120" s="1">
        <f>Table1[[#This Row],[NOVI PLAN  2025.]]-Table1[[#This Row],[PLAN 
2025.]]</f>
        <v>0</v>
      </c>
      <c r="E120" s="1"/>
      <c r="F120" s="1"/>
      <c r="G120" s="1"/>
      <c r="H120" s="1"/>
    </row>
    <row r="121" spans="1:8" ht="38.25" x14ac:dyDescent="0.25">
      <c r="A121" s="157" t="s">
        <v>16</v>
      </c>
      <c r="B121" s="158" t="s">
        <v>17</v>
      </c>
      <c r="C121" s="1"/>
      <c r="D121" s="1">
        <f>Table1[[#This Row],[NOVI PLAN  2025.]]-Table1[[#This Row],[PLAN 
2025.]]</f>
        <v>0</v>
      </c>
      <c r="E121" s="1"/>
      <c r="F121" s="1"/>
      <c r="G121" s="1"/>
      <c r="H121" s="1"/>
    </row>
    <row r="122" spans="1:8" x14ac:dyDescent="0.25">
      <c r="A122" s="171" t="s">
        <v>24</v>
      </c>
      <c r="B122" s="175" t="s">
        <v>25</v>
      </c>
      <c r="C122" s="176">
        <f>C123</f>
        <v>30000</v>
      </c>
      <c r="D122" s="176">
        <f>Table1[[#This Row],[NOVI PLAN  2025.]]-Table1[[#This Row],[PLAN 
2025.]]</f>
        <v>-5000</v>
      </c>
      <c r="E122" s="176">
        <f t="shared" ref="E122:H122" si="56">E123</f>
        <v>25000</v>
      </c>
      <c r="F122" s="176">
        <f t="shared" si="56"/>
        <v>17339</v>
      </c>
      <c r="G122" s="176">
        <f t="shared" si="56"/>
        <v>35000</v>
      </c>
      <c r="H122" s="176">
        <f t="shared" si="56"/>
        <v>35000</v>
      </c>
    </row>
    <row r="123" spans="1:8" ht="38.25" x14ac:dyDescent="0.25">
      <c r="A123" s="173" t="s">
        <v>32</v>
      </c>
      <c r="B123" s="174" t="s">
        <v>33</v>
      </c>
      <c r="C123" s="1">
        <v>30000</v>
      </c>
      <c r="D123" s="1">
        <f>Table1[[#This Row],[NOVI PLAN  2025.]]-Table1[[#This Row],[PLAN 
2025.]]</f>
        <v>-5000</v>
      </c>
      <c r="E123" s="1">
        <v>25000</v>
      </c>
      <c r="F123" s="1">
        <v>17339</v>
      </c>
      <c r="G123" s="1">
        <v>35000</v>
      </c>
      <c r="H123" s="1">
        <v>35000</v>
      </c>
    </row>
    <row r="124" spans="1:8" x14ac:dyDescent="0.25">
      <c r="A124" s="171" t="s">
        <v>36</v>
      </c>
      <c r="B124" s="175" t="s">
        <v>37</v>
      </c>
      <c r="C124" s="176">
        <f>C125</f>
        <v>100000</v>
      </c>
      <c r="D124" s="176">
        <f>Table1[[#This Row],[NOVI PLAN  2025.]]-Table1[[#This Row],[PLAN 
2025.]]</f>
        <v>-90000</v>
      </c>
      <c r="E124" s="176">
        <f t="shared" ref="E124:H124" si="57">E125</f>
        <v>10000</v>
      </c>
      <c r="F124" s="176">
        <f t="shared" si="57"/>
        <v>1000</v>
      </c>
      <c r="G124" s="176">
        <f t="shared" si="57"/>
        <v>45000</v>
      </c>
      <c r="H124" s="176">
        <f t="shared" si="57"/>
        <v>45000</v>
      </c>
    </row>
    <row r="125" spans="1:8" x14ac:dyDescent="0.25">
      <c r="A125" s="173" t="s">
        <v>38</v>
      </c>
      <c r="B125" s="174" t="s">
        <v>39</v>
      </c>
      <c r="C125" s="1">
        <v>100000</v>
      </c>
      <c r="D125" s="1">
        <f>Table1[[#This Row],[NOVI PLAN  2025.]]-Table1[[#This Row],[PLAN 
2025.]]</f>
        <v>-90000</v>
      </c>
      <c r="E125" s="1">
        <v>10000</v>
      </c>
      <c r="F125" s="1">
        <v>1000</v>
      </c>
      <c r="G125" s="1">
        <v>45000</v>
      </c>
      <c r="H125" s="1">
        <v>45000</v>
      </c>
    </row>
    <row r="126" spans="1:8" x14ac:dyDescent="0.25">
      <c r="A126" s="181" t="s">
        <v>34</v>
      </c>
      <c r="B126" s="181" t="s">
        <v>73</v>
      </c>
      <c r="C126" s="170">
        <f t="shared" ref="C126:C127" si="58">C127</f>
        <v>0</v>
      </c>
      <c r="D126" s="170">
        <f>Table1[[#This Row],[NOVI PLAN  2025.]]-Table1[[#This Row],[PLAN 
2025.]]</f>
        <v>0</v>
      </c>
      <c r="E126" s="170">
        <f>E127</f>
        <v>0</v>
      </c>
      <c r="F126" s="170"/>
      <c r="G126" s="170">
        <f t="shared" ref="G126:H127" si="59">G127</f>
        <v>0</v>
      </c>
      <c r="H126" s="170">
        <f t="shared" si="59"/>
        <v>0</v>
      </c>
    </row>
    <row r="127" spans="1:8" x14ac:dyDescent="0.25">
      <c r="A127" s="171" t="s">
        <v>36</v>
      </c>
      <c r="B127" s="175" t="s">
        <v>37</v>
      </c>
      <c r="C127" s="172">
        <f t="shared" si="58"/>
        <v>0</v>
      </c>
      <c r="D127" s="172">
        <f>Table1[[#This Row],[NOVI PLAN  2025.]]-Table1[[#This Row],[PLAN 
2025.]]</f>
        <v>0</v>
      </c>
      <c r="E127" s="172">
        <f>E128</f>
        <v>0</v>
      </c>
      <c r="F127" s="172"/>
      <c r="G127" s="172">
        <f t="shared" si="59"/>
        <v>0</v>
      </c>
      <c r="H127" s="172">
        <f t="shared" si="59"/>
        <v>0</v>
      </c>
    </row>
    <row r="128" spans="1:8" x14ac:dyDescent="0.25">
      <c r="A128" s="173" t="s">
        <v>38</v>
      </c>
      <c r="B128" s="174" t="s">
        <v>39</v>
      </c>
      <c r="C128" s="1">
        <v>0</v>
      </c>
      <c r="D128" s="1">
        <f>Table1[[#This Row],[NOVI PLAN  2025.]]-Table1[[#This Row],[PLAN 
2025.]]</f>
        <v>0</v>
      </c>
      <c r="E128" s="1"/>
      <c r="F128" s="1"/>
      <c r="G128" s="1">
        <v>0</v>
      </c>
      <c r="H128" s="1">
        <v>0</v>
      </c>
    </row>
    <row r="129" spans="1:8" x14ac:dyDescent="0.25">
      <c r="A129" s="165" t="s">
        <v>74</v>
      </c>
      <c r="B129" s="166" t="s">
        <v>75</v>
      </c>
      <c r="C129" s="167">
        <f>C130+C138+C141+C148+C155+C159+C163+C168+C172+C179+C184</f>
        <v>420750</v>
      </c>
      <c r="D129" s="167">
        <f>Table1[[#This Row],[NOVI PLAN  2025.]]-Table1[[#This Row],[PLAN 
2025.]]</f>
        <v>136750</v>
      </c>
      <c r="E129" s="167">
        <f t="shared" ref="E129:H129" si="60">E130+E138+E141+E148+E155+E159+E163+E168+E172+E179+E184</f>
        <v>557500</v>
      </c>
      <c r="F129" s="167">
        <f t="shared" si="60"/>
        <v>233377</v>
      </c>
      <c r="G129" s="167">
        <f t="shared" si="60"/>
        <v>944000</v>
      </c>
      <c r="H129" s="167">
        <f t="shared" si="60"/>
        <v>944000</v>
      </c>
    </row>
    <row r="130" spans="1:8" x14ac:dyDescent="0.25">
      <c r="A130" s="181" t="s">
        <v>22</v>
      </c>
      <c r="B130" s="181" t="s">
        <v>76</v>
      </c>
      <c r="C130" s="170">
        <f>C134+C136</f>
        <v>16500</v>
      </c>
      <c r="D130" s="170">
        <f>Table1[[#This Row],[NOVI PLAN  2025.]]-Table1[[#This Row],[PLAN 
2025.]]</f>
        <v>-14500</v>
      </c>
      <c r="E130" s="170">
        <f t="shared" ref="E130:H130" si="61">E134+E136</f>
        <v>2000</v>
      </c>
      <c r="F130" s="170">
        <f t="shared" si="61"/>
        <v>1371</v>
      </c>
      <c r="G130" s="170">
        <f t="shared" si="61"/>
        <v>3000</v>
      </c>
      <c r="H130" s="170">
        <f t="shared" si="61"/>
        <v>3000</v>
      </c>
    </row>
    <row r="131" spans="1:8" x14ac:dyDescent="0.25">
      <c r="A131" s="157" t="s">
        <v>592</v>
      </c>
      <c r="B131" s="158" t="s">
        <v>10</v>
      </c>
      <c r="C131" s="1"/>
      <c r="D131" s="1">
        <f>Table1[[#This Row],[NOVI PLAN  2025.]]-Table1[[#This Row],[PLAN 
2025.]]</f>
        <v>2000</v>
      </c>
      <c r="E131" s="1">
        <v>2000</v>
      </c>
      <c r="F131" s="1"/>
      <c r="G131" s="1"/>
      <c r="H131" s="1"/>
    </row>
    <row r="132" spans="1:8" x14ac:dyDescent="0.25">
      <c r="A132" s="157" t="s">
        <v>608</v>
      </c>
      <c r="B132" s="158" t="s">
        <v>14</v>
      </c>
      <c r="C132" s="1"/>
      <c r="D132" s="1">
        <f>Table1[[#This Row],[NOVI PLAN  2025.]]-Table1[[#This Row],[PLAN 
2025.]]</f>
        <v>0</v>
      </c>
      <c r="E132" s="1"/>
      <c r="F132" s="1"/>
      <c r="G132" s="1"/>
      <c r="H132" s="1"/>
    </row>
    <row r="133" spans="1:8" ht="38.25" x14ac:dyDescent="0.25">
      <c r="A133" s="157" t="s">
        <v>16</v>
      </c>
      <c r="B133" s="158" t="s">
        <v>17</v>
      </c>
      <c r="C133" s="1"/>
      <c r="D133" s="1">
        <f>Table1[[#This Row],[NOVI PLAN  2025.]]-Table1[[#This Row],[PLAN 
2025.]]</f>
        <v>0</v>
      </c>
      <c r="E133" s="1"/>
      <c r="F133" s="1"/>
      <c r="G133" s="1"/>
      <c r="H133" s="1"/>
    </row>
    <row r="134" spans="1:8" x14ac:dyDescent="0.25">
      <c r="A134" s="171" t="s">
        <v>24</v>
      </c>
      <c r="B134" s="171" t="s">
        <v>25</v>
      </c>
      <c r="C134" s="176">
        <f>C135</f>
        <v>2500</v>
      </c>
      <c r="D134" s="176">
        <f>Table1[[#This Row],[NOVI PLAN  2025.]]-Table1[[#This Row],[PLAN 
2025.]]</f>
        <v>-1500</v>
      </c>
      <c r="E134" s="176">
        <f t="shared" ref="E134:H134" si="62">E135</f>
        <v>1000</v>
      </c>
      <c r="F134" s="176">
        <f t="shared" si="62"/>
        <v>750</v>
      </c>
      <c r="G134" s="176">
        <f t="shared" si="62"/>
        <v>3000</v>
      </c>
      <c r="H134" s="176">
        <f t="shared" si="62"/>
        <v>3000</v>
      </c>
    </row>
    <row r="135" spans="1:8" x14ac:dyDescent="0.25">
      <c r="A135" s="173" t="s">
        <v>28</v>
      </c>
      <c r="B135" s="174" t="s">
        <v>29</v>
      </c>
      <c r="C135" s="1">
        <v>2500</v>
      </c>
      <c r="D135" s="1">
        <f>Table1[[#This Row],[NOVI PLAN  2025.]]-Table1[[#This Row],[PLAN 
2025.]]</f>
        <v>-1500</v>
      </c>
      <c r="E135" s="1">
        <v>1000</v>
      </c>
      <c r="F135" s="1">
        <v>750</v>
      </c>
      <c r="G135" s="1">
        <v>3000</v>
      </c>
      <c r="H135" s="1">
        <v>3000</v>
      </c>
    </row>
    <row r="136" spans="1:8" x14ac:dyDescent="0.25">
      <c r="A136" s="171" t="s">
        <v>36</v>
      </c>
      <c r="B136" s="175" t="s">
        <v>37</v>
      </c>
      <c r="C136" s="176">
        <f>C137</f>
        <v>14000</v>
      </c>
      <c r="D136" s="176">
        <f>Table1[[#This Row],[NOVI PLAN  2025.]]-Table1[[#This Row],[PLAN 
2025.]]</f>
        <v>-13000</v>
      </c>
      <c r="E136" s="176">
        <f t="shared" ref="E136:H136" si="63">E137</f>
        <v>1000</v>
      </c>
      <c r="F136" s="176">
        <f t="shared" si="63"/>
        <v>621</v>
      </c>
      <c r="G136" s="176">
        <f t="shared" si="63"/>
        <v>0</v>
      </c>
      <c r="H136" s="176">
        <f t="shared" si="63"/>
        <v>0</v>
      </c>
    </row>
    <row r="137" spans="1:8" x14ac:dyDescent="0.25">
      <c r="A137" s="173" t="s">
        <v>38</v>
      </c>
      <c r="B137" s="174" t="s">
        <v>39</v>
      </c>
      <c r="C137" s="2">
        <v>14000</v>
      </c>
      <c r="D137" s="2">
        <f>Table1[[#This Row],[NOVI PLAN  2025.]]-Table1[[#This Row],[PLAN 
2025.]]</f>
        <v>-13000</v>
      </c>
      <c r="E137" s="2">
        <v>1000</v>
      </c>
      <c r="F137" s="2">
        <v>621</v>
      </c>
      <c r="G137" s="2"/>
      <c r="H137" s="2"/>
    </row>
    <row r="138" spans="1:8" x14ac:dyDescent="0.25">
      <c r="A138" s="181" t="s">
        <v>67</v>
      </c>
      <c r="B138" s="181" t="s">
        <v>77</v>
      </c>
      <c r="C138" s="170">
        <f t="shared" ref="C138:C139" si="64">C139</f>
        <v>0</v>
      </c>
      <c r="D138" s="170">
        <f>Table1[[#This Row],[NOVI PLAN  2025.]]-Table1[[#This Row],[PLAN 
2025.]]</f>
        <v>0</v>
      </c>
      <c r="E138" s="170">
        <f>E139</f>
        <v>0</v>
      </c>
      <c r="F138" s="170"/>
      <c r="G138" s="170">
        <f t="shared" ref="G138:H139" si="65">G139</f>
        <v>0</v>
      </c>
      <c r="H138" s="170">
        <f t="shared" si="65"/>
        <v>0</v>
      </c>
    </row>
    <row r="139" spans="1:8" x14ac:dyDescent="0.25">
      <c r="A139" s="171" t="s">
        <v>24</v>
      </c>
      <c r="B139" s="175" t="s">
        <v>25</v>
      </c>
      <c r="C139" s="172">
        <f t="shared" si="64"/>
        <v>0</v>
      </c>
      <c r="D139" s="172">
        <f>Table1[[#This Row],[NOVI PLAN  2025.]]-Table1[[#This Row],[PLAN 
2025.]]</f>
        <v>0</v>
      </c>
      <c r="E139" s="172">
        <f>E140</f>
        <v>0</v>
      </c>
      <c r="F139" s="172"/>
      <c r="G139" s="172">
        <f t="shared" si="65"/>
        <v>0</v>
      </c>
      <c r="H139" s="172">
        <f t="shared" si="65"/>
        <v>0</v>
      </c>
    </row>
    <row r="140" spans="1:8" ht="38.25" x14ac:dyDescent="0.25">
      <c r="A140" s="173" t="s">
        <v>32</v>
      </c>
      <c r="B140" s="174" t="s">
        <v>33</v>
      </c>
      <c r="C140" s="1">
        <v>0</v>
      </c>
      <c r="D140" s="1">
        <f>Table1[[#This Row],[NOVI PLAN  2025.]]-Table1[[#This Row],[PLAN 
2025.]]</f>
        <v>0</v>
      </c>
      <c r="E140" s="1"/>
      <c r="F140" s="1"/>
      <c r="G140" s="1">
        <v>0</v>
      </c>
      <c r="H140" s="1">
        <v>0</v>
      </c>
    </row>
    <row r="141" spans="1:8" x14ac:dyDescent="0.25">
      <c r="A141" s="181" t="s">
        <v>78</v>
      </c>
      <c r="B141" s="181" t="s">
        <v>79</v>
      </c>
      <c r="C141" s="170">
        <f>C146</f>
        <v>220000</v>
      </c>
      <c r="D141" s="170">
        <f>Table1[[#This Row],[NOVI PLAN  2025.]]-Table1[[#This Row],[PLAN 
2025.]]</f>
        <v>20000</v>
      </c>
      <c r="E141" s="170">
        <f t="shared" ref="E141:H141" si="66">E146</f>
        <v>240000</v>
      </c>
      <c r="F141" s="170">
        <f t="shared" si="66"/>
        <v>99410</v>
      </c>
      <c r="G141" s="170">
        <f t="shared" si="66"/>
        <v>230000</v>
      </c>
      <c r="H141" s="170">
        <f t="shared" si="66"/>
        <v>230000</v>
      </c>
    </row>
    <row r="142" spans="1:8" x14ac:dyDescent="0.25">
      <c r="A142" s="157" t="s">
        <v>592</v>
      </c>
      <c r="B142" s="158" t="s">
        <v>10</v>
      </c>
      <c r="C142" s="1"/>
      <c r="D142" s="1">
        <f>Table1[[#This Row],[NOVI PLAN  2025.]]-Table1[[#This Row],[PLAN 
2025.]]</f>
        <v>107000</v>
      </c>
      <c r="E142" s="1">
        <v>107000</v>
      </c>
      <c r="F142" s="1"/>
      <c r="G142" s="1"/>
      <c r="H142" s="1"/>
    </row>
    <row r="143" spans="1:8" x14ac:dyDescent="0.25">
      <c r="A143" s="157" t="s">
        <v>609</v>
      </c>
      <c r="B143" s="158" t="s">
        <v>12</v>
      </c>
      <c r="C143" s="1"/>
      <c r="D143" s="1">
        <f>Table1[[#This Row],[NOVI PLAN  2025.]]-Table1[[#This Row],[PLAN 
2025.]]</f>
        <v>0</v>
      </c>
      <c r="E143" s="1"/>
      <c r="F143" s="1"/>
      <c r="G143" s="1"/>
      <c r="H143" s="1"/>
    </row>
    <row r="144" spans="1:8" x14ac:dyDescent="0.25">
      <c r="A144" s="157" t="s">
        <v>594</v>
      </c>
      <c r="B144" s="158" t="s">
        <v>12</v>
      </c>
      <c r="C144" s="1"/>
      <c r="D144" s="1">
        <f>Table1[[#This Row],[NOVI PLAN  2025.]]-Table1[[#This Row],[PLAN 
2025.]]</f>
        <v>133000</v>
      </c>
      <c r="E144" s="1">
        <v>133000</v>
      </c>
      <c r="F144" s="1"/>
      <c r="G144" s="1"/>
      <c r="H144" s="1"/>
    </row>
    <row r="145" spans="1:8" x14ac:dyDescent="0.25">
      <c r="A145" s="157" t="s">
        <v>608</v>
      </c>
      <c r="B145" s="158" t="s">
        <v>14</v>
      </c>
      <c r="C145" s="1"/>
      <c r="D145" s="1">
        <f>Table1[[#This Row],[NOVI PLAN  2025.]]-Table1[[#This Row],[PLAN 
2025.]]</f>
        <v>0</v>
      </c>
      <c r="E145" s="1"/>
      <c r="F145" s="1"/>
      <c r="G145" s="1"/>
      <c r="H145" s="1"/>
    </row>
    <row r="146" spans="1:8" x14ac:dyDescent="0.25">
      <c r="A146" s="171" t="s">
        <v>24</v>
      </c>
      <c r="B146" s="175" t="s">
        <v>25</v>
      </c>
      <c r="C146" s="176">
        <f>C147</f>
        <v>220000</v>
      </c>
      <c r="D146" s="176">
        <f>Table1[[#This Row],[NOVI PLAN  2025.]]-Table1[[#This Row],[PLAN 
2025.]]</f>
        <v>20000</v>
      </c>
      <c r="E146" s="176">
        <f t="shared" ref="E146:H146" si="67">E147</f>
        <v>240000</v>
      </c>
      <c r="F146" s="176">
        <f t="shared" si="67"/>
        <v>99410</v>
      </c>
      <c r="G146" s="176">
        <f t="shared" si="67"/>
        <v>230000</v>
      </c>
      <c r="H146" s="176">
        <f t="shared" si="67"/>
        <v>230000</v>
      </c>
    </row>
    <row r="147" spans="1:8" x14ac:dyDescent="0.25">
      <c r="A147" s="173" t="s">
        <v>28</v>
      </c>
      <c r="B147" s="182" t="s">
        <v>29</v>
      </c>
      <c r="C147" s="1">
        <v>220000</v>
      </c>
      <c r="D147" s="1">
        <f>Table1[[#This Row],[NOVI PLAN  2025.]]-Table1[[#This Row],[PLAN 
2025.]]</f>
        <v>20000</v>
      </c>
      <c r="E147" s="1">
        <v>240000</v>
      </c>
      <c r="F147" s="1">
        <v>99410</v>
      </c>
      <c r="G147" s="1">
        <v>230000</v>
      </c>
      <c r="H147" s="1">
        <v>230000</v>
      </c>
    </row>
    <row r="148" spans="1:8" x14ac:dyDescent="0.25">
      <c r="A148" s="181" t="s">
        <v>62</v>
      </c>
      <c r="B148" s="181" t="s">
        <v>80</v>
      </c>
      <c r="C148" s="170">
        <f>C153</f>
        <v>60000</v>
      </c>
      <c r="D148" s="170">
        <f>Table1[[#This Row],[NOVI PLAN  2025.]]-Table1[[#This Row],[PLAN 
2025.]]</f>
        <v>25000</v>
      </c>
      <c r="E148" s="170">
        <f t="shared" ref="E148:H148" si="68">E153</f>
        <v>85000</v>
      </c>
      <c r="F148" s="170">
        <f t="shared" si="68"/>
        <v>15000</v>
      </c>
      <c r="G148" s="170">
        <f t="shared" si="68"/>
        <v>300000</v>
      </c>
      <c r="H148" s="170">
        <f t="shared" si="68"/>
        <v>300000</v>
      </c>
    </row>
    <row r="149" spans="1:8" x14ac:dyDescent="0.25">
      <c r="A149" s="157" t="s">
        <v>592</v>
      </c>
      <c r="B149" s="158" t="s">
        <v>10</v>
      </c>
      <c r="C149" s="1"/>
      <c r="D149" s="1">
        <f>Table1[[#This Row],[NOVI PLAN  2025.]]-Table1[[#This Row],[PLAN 
2025.]]</f>
        <v>35000</v>
      </c>
      <c r="E149" s="1">
        <v>35000</v>
      </c>
      <c r="F149" s="1"/>
      <c r="G149" s="1"/>
      <c r="H149" s="1"/>
    </row>
    <row r="150" spans="1:8" x14ac:dyDescent="0.25">
      <c r="A150" s="157" t="s">
        <v>609</v>
      </c>
      <c r="B150" s="158" t="s">
        <v>12</v>
      </c>
      <c r="C150" s="1"/>
      <c r="D150" s="1">
        <f>Table1[[#This Row],[NOVI PLAN  2025.]]-Table1[[#This Row],[PLAN 
2025.]]</f>
        <v>0</v>
      </c>
      <c r="E150" s="1"/>
      <c r="F150" s="1"/>
      <c r="G150" s="1"/>
      <c r="H150" s="1"/>
    </row>
    <row r="151" spans="1:8" x14ac:dyDescent="0.25">
      <c r="A151" s="157" t="s">
        <v>608</v>
      </c>
      <c r="B151" s="158" t="s">
        <v>14</v>
      </c>
      <c r="C151" s="1"/>
      <c r="D151" s="1">
        <f>Table1[[#This Row],[NOVI PLAN  2025.]]-Table1[[#This Row],[PLAN 
2025.]]</f>
        <v>50000</v>
      </c>
      <c r="E151" s="1">
        <v>50000</v>
      </c>
      <c r="F151" s="1"/>
      <c r="G151" s="1"/>
      <c r="H151" s="1"/>
    </row>
    <row r="152" spans="1:8" ht="38.25" x14ac:dyDescent="0.25">
      <c r="A152" s="157" t="s">
        <v>16</v>
      </c>
      <c r="B152" s="158" t="s">
        <v>81</v>
      </c>
      <c r="C152" s="1"/>
      <c r="D152" s="1">
        <f>Table1[[#This Row],[NOVI PLAN  2025.]]-Table1[[#This Row],[PLAN 
2025.]]</f>
        <v>0</v>
      </c>
      <c r="E152" s="1"/>
      <c r="F152" s="1"/>
      <c r="G152" s="1"/>
      <c r="H152" s="1"/>
    </row>
    <row r="153" spans="1:8" x14ac:dyDescent="0.25">
      <c r="A153" s="171" t="s">
        <v>24</v>
      </c>
      <c r="B153" s="175" t="s">
        <v>25</v>
      </c>
      <c r="C153" s="176">
        <f>C154</f>
        <v>60000</v>
      </c>
      <c r="D153" s="176">
        <f>Table1[[#This Row],[NOVI PLAN  2025.]]-Table1[[#This Row],[PLAN 
2025.]]</f>
        <v>25000</v>
      </c>
      <c r="E153" s="176">
        <f t="shared" ref="E153:H153" si="69">E154</f>
        <v>85000</v>
      </c>
      <c r="F153" s="176">
        <f t="shared" si="69"/>
        <v>15000</v>
      </c>
      <c r="G153" s="176">
        <f t="shared" si="69"/>
        <v>300000</v>
      </c>
      <c r="H153" s="176">
        <f t="shared" si="69"/>
        <v>300000</v>
      </c>
    </row>
    <row r="154" spans="1:8" ht="38.25" x14ac:dyDescent="0.25">
      <c r="A154" s="173" t="s">
        <v>32</v>
      </c>
      <c r="B154" s="174" t="s">
        <v>33</v>
      </c>
      <c r="C154" s="1">
        <v>60000</v>
      </c>
      <c r="D154" s="1">
        <f>Table1[[#This Row],[NOVI PLAN  2025.]]-Table1[[#This Row],[PLAN 
2025.]]</f>
        <v>25000</v>
      </c>
      <c r="E154" s="1">
        <v>85000</v>
      </c>
      <c r="F154" s="1">
        <v>15000</v>
      </c>
      <c r="G154" s="1">
        <v>300000</v>
      </c>
      <c r="H154" s="1">
        <v>300000</v>
      </c>
    </row>
    <row r="155" spans="1:8" x14ac:dyDescent="0.25">
      <c r="A155" s="181" t="s">
        <v>82</v>
      </c>
      <c r="B155" s="181" t="s">
        <v>83</v>
      </c>
      <c r="C155" s="170">
        <f>C157</f>
        <v>60000</v>
      </c>
      <c r="D155" s="170">
        <f>Table1[[#This Row],[NOVI PLAN  2025.]]-Table1[[#This Row],[PLAN 
2025.]]</f>
        <v>25000</v>
      </c>
      <c r="E155" s="170">
        <f t="shared" ref="E155:H155" si="70">E157</f>
        <v>85000</v>
      </c>
      <c r="F155" s="170">
        <f t="shared" si="70"/>
        <v>49628</v>
      </c>
      <c r="G155" s="170">
        <f t="shared" si="70"/>
        <v>300000</v>
      </c>
      <c r="H155" s="170">
        <f t="shared" si="70"/>
        <v>300000</v>
      </c>
    </row>
    <row r="156" spans="1:8" x14ac:dyDescent="0.25">
      <c r="A156" s="157" t="s">
        <v>594</v>
      </c>
      <c r="B156" s="158" t="s">
        <v>12</v>
      </c>
      <c r="C156" s="1"/>
      <c r="D156" s="1">
        <f>Table1[[#This Row],[NOVI PLAN  2025.]]-Table1[[#This Row],[PLAN 
2025.]]</f>
        <v>85000</v>
      </c>
      <c r="E156" s="1">
        <v>85000</v>
      </c>
      <c r="F156" s="1"/>
      <c r="G156" s="1"/>
      <c r="H156" s="1"/>
    </row>
    <row r="157" spans="1:8" x14ac:dyDescent="0.25">
      <c r="A157" s="171" t="s">
        <v>24</v>
      </c>
      <c r="B157" s="175" t="s">
        <v>25</v>
      </c>
      <c r="C157" s="176">
        <f>C158</f>
        <v>60000</v>
      </c>
      <c r="D157" s="176">
        <f>Table1[[#This Row],[NOVI PLAN  2025.]]-Table1[[#This Row],[PLAN 
2025.]]</f>
        <v>25000</v>
      </c>
      <c r="E157" s="176">
        <f t="shared" ref="E157:H157" si="71">E158</f>
        <v>85000</v>
      </c>
      <c r="F157" s="176">
        <f t="shared" si="71"/>
        <v>49628</v>
      </c>
      <c r="G157" s="176">
        <f t="shared" si="71"/>
        <v>300000</v>
      </c>
      <c r="H157" s="176">
        <f t="shared" si="71"/>
        <v>300000</v>
      </c>
    </row>
    <row r="158" spans="1:8" x14ac:dyDescent="0.25">
      <c r="A158" s="173" t="s">
        <v>28</v>
      </c>
      <c r="B158" s="182" t="s">
        <v>29</v>
      </c>
      <c r="C158" s="1">
        <v>60000</v>
      </c>
      <c r="D158" s="1">
        <f>Table1[[#This Row],[NOVI PLAN  2025.]]-Table1[[#This Row],[PLAN 
2025.]]</f>
        <v>25000</v>
      </c>
      <c r="E158" s="1">
        <v>85000</v>
      </c>
      <c r="F158" s="1">
        <v>49628</v>
      </c>
      <c r="G158" s="1">
        <v>300000</v>
      </c>
      <c r="H158" s="1">
        <v>300000</v>
      </c>
    </row>
    <row r="159" spans="1:8" x14ac:dyDescent="0.25">
      <c r="A159" s="181" t="s">
        <v>84</v>
      </c>
      <c r="B159" s="181" t="s">
        <v>85</v>
      </c>
      <c r="C159" s="170">
        <f>C161</f>
        <v>12000</v>
      </c>
      <c r="D159" s="170">
        <f>Table1[[#This Row],[NOVI PLAN  2025.]]-Table1[[#This Row],[PLAN 
2025.]]</f>
        <v>0</v>
      </c>
      <c r="E159" s="170">
        <f t="shared" ref="E159:H159" si="72">E161</f>
        <v>12000</v>
      </c>
      <c r="F159" s="170">
        <f t="shared" si="72"/>
        <v>4080</v>
      </c>
      <c r="G159" s="170">
        <f t="shared" si="72"/>
        <v>13000</v>
      </c>
      <c r="H159" s="170">
        <f t="shared" si="72"/>
        <v>13000</v>
      </c>
    </row>
    <row r="160" spans="1:8" x14ac:dyDescent="0.25">
      <c r="A160" s="157" t="s">
        <v>592</v>
      </c>
      <c r="B160" s="158" t="s">
        <v>10</v>
      </c>
      <c r="C160" s="1"/>
      <c r="D160" s="1">
        <f>Table1[[#This Row],[NOVI PLAN  2025.]]-Table1[[#This Row],[PLAN 
2025.]]</f>
        <v>12000</v>
      </c>
      <c r="E160" s="1">
        <v>12000</v>
      </c>
      <c r="F160" s="1"/>
      <c r="G160" s="1"/>
      <c r="H160" s="1"/>
    </row>
    <row r="161" spans="1:8" x14ac:dyDescent="0.25">
      <c r="A161" s="171" t="s">
        <v>24</v>
      </c>
      <c r="B161" s="175" t="s">
        <v>25</v>
      </c>
      <c r="C161" s="176">
        <f>C162</f>
        <v>12000</v>
      </c>
      <c r="D161" s="176">
        <f>Table1[[#This Row],[NOVI PLAN  2025.]]-Table1[[#This Row],[PLAN 
2025.]]</f>
        <v>0</v>
      </c>
      <c r="E161" s="176">
        <f t="shared" ref="E161:H161" si="73">E162</f>
        <v>12000</v>
      </c>
      <c r="F161" s="176">
        <f t="shared" si="73"/>
        <v>4080</v>
      </c>
      <c r="G161" s="176">
        <f t="shared" si="73"/>
        <v>13000</v>
      </c>
      <c r="H161" s="176">
        <f t="shared" si="73"/>
        <v>13000</v>
      </c>
    </row>
    <row r="162" spans="1:8" x14ac:dyDescent="0.25">
      <c r="A162" s="173" t="s">
        <v>28</v>
      </c>
      <c r="B162" s="182" t="s">
        <v>29</v>
      </c>
      <c r="C162" s="1">
        <v>12000</v>
      </c>
      <c r="D162" s="1">
        <f>Table1[[#This Row],[NOVI PLAN  2025.]]-Table1[[#This Row],[PLAN 
2025.]]</f>
        <v>0</v>
      </c>
      <c r="E162" s="1">
        <v>12000</v>
      </c>
      <c r="F162" s="1">
        <v>4080</v>
      </c>
      <c r="G162" s="1">
        <v>13000</v>
      </c>
      <c r="H162" s="1">
        <v>13000</v>
      </c>
    </row>
    <row r="163" spans="1:8" x14ac:dyDescent="0.25">
      <c r="A163" s="181" t="s">
        <v>86</v>
      </c>
      <c r="B163" s="181" t="s">
        <v>87</v>
      </c>
      <c r="C163" s="170">
        <f>C166</f>
        <v>33000</v>
      </c>
      <c r="D163" s="170">
        <f>Table1[[#This Row],[NOVI PLAN  2025.]]-Table1[[#This Row],[PLAN 
2025.]]</f>
        <v>40000</v>
      </c>
      <c r="E163" s="170">
        <f t="shared" ref="E163:H163" si="74">E166</f>
        <v>73000</v>
      </c>
      <c r="F163" s="170">
        <f t="shared" si="74"/>
        <v>26485</v>
      </c>
      <c r="G163" s="170">
        <f t="shared" si="74"/>
        <v>63000</v>
      </c>
      <c r="H163" s="170">
        <f t="shared" si="74"/>
        <v>63000</v>
      </c>
    </row>
    <row r="164" spans="1:8" x14ac:dyDescent="0.25">
      <c r="A164" s="157" t="s">
        <v>592</v>
      </c>
      <c r="B164" s="158" t="s">
        <v>10</v>
      </c>
      <c r="C164" s="1"/>
      <c r="D164" s="1">
        <f>Table1[[#This Row],[NOVI PLAN  2025.]]-Table1[[#This Row],[PLAN 
2025.]]</f>
        <v>13000</v>
      </c>
      <c r="E164" s="1">
        <v>13000</v>
      </c>
      <c r="F164" s="1"/>
      <c r="G164" s="1"/>
      <c r="H164" s="1"/>
    </row>
    <row r="165" spans="1:8" x14ac:dyDescent="0.25">
      <c r="A165" s="157" t="s">
        <v>608</v>
      </c>
      <c r="B165" s="158" t="s">
        <v>14</v>
      </c>
      <c r="C165" s="1"/>
      <c r="D165" s="1">
        <f>Table1[[#This Row],[NOVI PLAN  2025.]]-Table1[[#This Row],[PLAN 
2025.]]</f>
        <v>60000</v>
      </c>
      <c r="E165" s="1">
        <v>60000</v>
      </c>
      <c r="F165" s="1"/>
      <c r="G165" s="1"/>
      <c r="H165" s="1"/>
    </row>
    <row r="166" spans="1:8" x14ac:dyDescent="0.25">
      <c r="A166" s="171" t="s">
        <v>24</v>
      </c>
      <c r="B166" s="175" t="s">
        <v>25</v>
      </c>
      <c r="C166" s="176">
        <f>C167</f>
        <v>33000</v>
      </c>
      <c r="D166" s="176">
        <f>Table1[[#This Row],[NOVI PLAN  2025.]]-Table1[[#This Row],[PLAN 
2025.]]</f>
        <v>40000</v>
      </c>
      <c r="E166" s="176">
        <f t="shared" ref="E166:H166" si="75">E167</f>
        <v>73000</v>
      </c>
      <c r="F166" s="176">
        <f t="shared" si="75"/>
        <v>26485</v>
      </c>
      <c r="G166" s="176">
        <f t="shared" si="75"/>
        <v>63000</v>
      </c>
      <c r="H166" s="176">
        <f t="shared" si="75"/>
        <v>63000</v>
      </c>
    </row>
    <row r="167" spans="1:8" x14ac:dyDescent="0.25">
      <c r="A167" s="173" t="s">
        <v>28</v>
      </c>
      <c r="B167" s="182" t="s">
        <v>29</v>
      </c>
      <c r="C167" s="1">
        <v>33000</v>
      </c>
      <c r="D167" s="1">
        <f>Table1[[#This Row],[NOVI PLAN  2025.]]-Table1[[#This Row],[PLAN 
2025.]]</f>
        <v>40000</v>
      </c>
      <c r="E167" s="1">
        <v>73000</v>
      </c>
      <c r="F167" s="1">
        <v>26485</v>
      </c>
      <c r="G167" s="1">
        <v>63000</v>
      </c>
      <c r="H167" s="1">
        <v>63000</v>
      </c>
    </row>
    <row r="168" spans="1:8" x14ac:dyDescent="0.25">
      <c r="A168" s="181" t="s">
        <v>613</v>
      </c>
      <c r="B168" s="181" t="s">
        <v>88</v>
      </c>
      <c r="C168" s="170">
        <f>SUM(C169:C169)</f>
        <v>0</v>
      </c>
      <c r="D168" s="170">
        <f>Table1[[#This Row],[NOVI PLAN  2025.]]-Table1[[#This Row],[PLAN 
2025.]]</f>
        <v>0</v>
      </c>
      <c r="E168" s="170">
        <f>SUM(E169:E169)</f>
        <v>0</v>
      </c>
      <c r="F168" s="170"/>
      <c r="G168" s="170">
        <f>SUM(G169:G169)</f>
        <v>0</v>
      </c>
      <c r="H168" s="170">
        <f>SUM(H169:H169)</f>
        <v>0</v>
      </c>
    </row>
    <row r="169" spans="1:8" x14ac:dyDescent="0.25">
      <c r="A169" s="157" t="s">
        <v>592</v>
      </c>
      <c r="B169" s="158" t="s">
        <v>10</v>
      </c>
      <c r="C169" s="1"/>
      <c r="D169" s="1">
        <f>Table1[[#This Row],[NOVI PLAN  2025.]]-Table1[[#This Row],[PLAN 
2025.]]</f>
        <v>0</v>
      </c>
      <c r="E169" s="1"/>
      <c r="F169" s="1"/>
      <c r="G169" s="1"/>
      <c r="H169" s="1"/>
    </row>
    <row r="170" spans="1:8" x14ac:dyDescent="0.25">
      <c r="A170" s="171" t="s">
        <v>36</v>
      </c>
      <c r="B170" s="175" t="s">
        <v>37</v>
      </c>
      <c r="C170" s="176">
        <f>C171</f>
        <v>0</v>
      </c>
      <c r="D170" s="176">
        <f>Table1[[#This Row],[NOVI PLAN  2025.]]-Table1[[#This Row],[PLAN 
2025.]]</f>
        <v>0</v>
      </c>
      <c r="E170" s="176">
        <f>E171</f>
        <v>0</v>
      </c>
      <c r="F170" s="176"/>
      <c r="G170" s="176">
        <f>G171</f>
        <v>0</v>
      </c>
      <c r="H170" s="176">
        <f>H171</f>
        <v>0</v>
      </c>
    </row>
    <row r="171" spans="1:8" x14ac:dyDescent="0.25">
      <c r="A171" s="173" t="s">
        <v>38</v>
      </c>
      <c r="B171" s="182" t="s">
        <v>39</v>
      </c>
      <c r="C171" s="1">
        <v>0</v>
      </c>
      <c r="D171" s="1">
        <f>Table1[[#This Row],[NOVI PLAN  2025.]]-Table1[[#This Row],[PLAN 
2025.]]</f>
        <v>0</v>
      </c>
      <c r="E171" s="1"/>
      <c r="F171" s="1"/>
      <c r="G171" s="1">
        <v>0</v>
      </c>
      <c r="H171" s="1">
        <v>0</v>
      </c>
    </row>
    <row r="172" spans="1:8" x14ac:dyDescent="0.25">
      <c r="A172" s="181" t="s">
        <v>92</v>
      </c>
      <c r="B172" s="181" t="s">
        <v>93</v>
      </c>
      <c r="C172" s="170">
        <f>C175</f>
        <v>12000</v>
      </c>
      <c r="D172" s="170">
        <f>Table1[[#This Row],[NOVI PLAN  2025.]]-Table1[[#This Row],[PLAN 
2025.]]</f>
        <v>0</v>
      </c>
      <c r="E172" s="170">
        <f>E175</f>
        <v>12000</v>
      </c>
      <c r="F172" s="170"/>
      <c r="G172" s="170">
        <f>G175+G177</f>
        <v>35000</v>
      </c>
      <c r="H172" s="170">
        <f>H175+H177</f>
        <v>35000</v>
      </c>
    </row>
    <row r="173" spans="1:8" x14ac:dyDescent="0.25">
      <c r="A173" s="157" t="s">
        <v>592</v>
      </c>
      <c r="B173" s="158" t="s">
        <v>10</v>
      </c>
      <c r="C173" s="1"/>
      <c r="D173" s="1">
        <f>Table1[[#This Row],[NOVI PLAN  2025.]]-Table1[[#This Row],[PLAN 
2025.]]</f>
        <v>12000</v>
      </c>
      <c r="E173" s="1">
        <v>12000</v>
      </c>
      <c r="F173" s="1"/>
      <c r="G173" s="1"/>
      <c r="H173" s="1"/>
    </row>
    <row r="174" spans="1:8" x14ac:dyDescent="0.25">
      <c r="A174" s="157" t="s">
        <v>594</v>
      </c>
      <c r="B174" s="158" t="s">
        <v>12</v>
      </c>
      <c r="C174" s="1"/>
      <c r="D174" s="1">
        <f>Table1[[#This Row],[NOVI PLAN  2025.]]-Table1[[#This Row],[PLAN 
2025.]]</f>
        <v>0</v>
      </c>
      <c r="E174" s="1"/>
      <c r="F174" s="1"/>
      <c r="G174" s="1"/>
      <c r="H174" s="1"/>
    </row>
    <row r="175" spans="1:8" x14ac:dyDescent="0.25">
      <c r="A175" s="171" t="s">
        <v>24</v>
      </c>
      <c r="B175" s="175" t="s">
        <v>25</v>
      </c>
      <c r="C175" s="176">
        <f>C176</f>
        <v>12000</v>
      </c>
      <c r="D175" s="176">
        <f>Table1[[#This Row],[NOVI PLAN  2025.]]-Table1[[#This Row],[PLAN 
2025.]]</f>
        <v>0</v>
      </c>
      <c r="E175" s="176">
        <f>E176</f>
        <v>12000</v>
      </c>
      <c r="F175" s="176"/>
      <c r="G175" s="176">
        <f>G176</f>
        <v>35000</v>
      </c>
      <c r="H175" s="176">
        <f>H176</f>
        <v>35000</v>
      </c>
    </row>
    <row r="176" spans="1:8" ht="38.25" x14ac:dyDescent="0.25">
      <c r="A176" s="173" t="s">
        <v>32</v>
      </c>
      <c r="B176" s="174" t="s">
        <v>33</v>
      </c>
      <c r="C176" s="1">
        <v>12000</v>
      </c>
      <c r="D176" s="1">
        <f>Table1[[#This Row],[NOVI PLAN  2025.]]-Table1[[#This Row],[PLAN 
2025.]]</f>
        <v>0</v>
      </c>
      <c r="E176" s="1">
        <v>12000</v>
      </c>
      <c r="F176" s="1"/>
      <c r="G176" s="1">
        <v>35000</v>
      </c>
      <c r="H176" s="1">
        <v>35000</v>
      </c>
    </row>
    <row r="177" spans="1:8" x14ac:dyDescent="0.25">
      <c r="A177" s="171" t="s">
        <v>36</v>
      </c>
      <c r="B177" s="175" t="s">
        <v>37</v>
      </c>
      <c r="C177" s="176">
        <f>C178</f>
        <v>0</v>
      </c>
      <c r="D177" s="176">
        <f>Table1[[#This Row],[NOVI PLAN  2025.]]-Table1[[#This Row],[PLAN 
2025.]]</f>
        <v>0</v>
      </c>
      <c r="E177" s="176">
        <f>E178</f>
        <v>0</v>
      </c>
      <c r="F177" s="176"/>
      <c r="G177" s="176">
        <f>G178</f>
        <v>0</v>
      </c>
      <c r="H177" s="176">
        <f>H178</f>
        <v>0</v>
      </c>
    </row>
    <row r="178" spans="1:8" x14ac:dyDescent="0.25">
      <c r="A178" s="173" t="s">
        <v>38</v>
      </c>
      <c r="B178" s="182" t="s">
        <v>39</v>
      </c>
      <c r="C178" s="1">
        <v>0</v>
      </c>
      <c r="D178" s="1">
        <f>Table1[[#This Row],[NOVI PLAN  2025.]]-Table1[[#This Row],[PLAN 
2025.]]</f>
        <v>0</v>
      </c>
      <c r="E178" s="1"/>
      <c r="F178" s="1"/>
      <c r="G178" s="1">
        <v>0</v>
      </c>
      <c r="H178" s="1">
        <v>0</v>
      </c>
    </row>
    <row r="179" spans="1:8" x14ac:dyDescent="0.25">
      <c r="A179" s="169" t="s">
        <v>610</v>
      </c>
      <c r="B179" s="183" t="s">
        <v>94</v>
      </c>
      <c r="C179" s="170">
        <f>C180+C181</f>
        <v>0</v>
      </c>
      <c r="D179" s="170">
        <f>Table1[[#This Row],[NOVI PLAN  2025.]]-Table1[[#This Row],[PLAN 
2025.]]</f>
        <v>39000</v>
      </c>
      <c r="E179" s="170">
        <f>E182</f>
        <v>39000</v>
      </c>
      <c r="F179" s="170">
        <f>F182</f>
        <v>37403</v>
      </c>
      <c r="G179" s="170">
        <f>G180+G181</f>
        <v>0</v>
      </c>
      <c r="H179" s="170">
        <f>H180+H181</f>
        <v>0</v>
      </c>
    </row>
    <row r="180" spans="1:8" x14ac:dyDescent="0.25">
      <c r="A180" s="157" t="s">
        <v>592</v>
      </c>
      <c r="B180" s="158" t="s">
        <v>10</v>
      </c>
      <c r="C180" s="1"/>
      <c r="D180" s="1">
        <f>Table1[[#This Row],[NOVI PLAN  2025.]]-Table1[[#This Row],[PLAN 
2025.]]</f>
        <v>39000</v>
      </c>
      <c r="E180" s="1">
        <v>39000</v>
      </c>
      <c r="F180" s="1"/>
      <c r="G180" s="1"/>
      <c r="H180" s="1"/>
    </row>
    <row r="181" spans="1:8" x14ac:dyDescent="0.25">
      <c r="A181" s="157" t="s">
        <v>608</v>
      </c>
      <c r="B181" s="158" t="s">
        <v>14</v>
      </c>
      <c r="C181" s="1"/>
      <c r="D181" s="1">
        <f>Table1[[#This Row],[NOVI PLAN  2025.]]-Table1[[#This Row],[PLAN 
2025.]]</f>
        <v>0</v>
      </c>
      <c r="E181" s="1"/>
      <c r="F181" s="1"/>
      <c r="G181" s="1"/>
      <c r="H181" s="1"/>
    </row>
    <row r="182" spans="1:8" x14ac:dyDescent="0.25">
      <c r="A182" s="171" t="s">
        <v>36</v>
      </c>
      <c r="B182" s="175" t="s">
        <v>37</v>
      </c>
      <c r="C182" s="176">
        <f>C183</f>
        <v>0</v>
      </c>
      <c r="D182" s="176">
        <f>Table1[[#This Row],[NOVI PLAN  2025.]]-Table1[[#This Row],[PLAN 
2025.]]</f>
        <v>39000</v>
      </c>
      <c r="E182" s="176">
        <f t="shared" ref="E182:H182" si="76">E183</f>
        <v>39000</v>
      </c>
      <c r="F182" s="176">
        <f t="shared" si="76"/>
        <v>37403</v>
      </c>
      <c r="G182" s="176">
        <f t="shared" si="76"/>
        <v>0</v>
      </c>
      <c r="H182" s="176">
        <f t="shared" si="76"/>
        <v>0</v>
      </c>
    </row>
    <row r="183" spans="1:8" x14ac:dyDescent="0.25">
      <c r="A183" s="173" t="s">
        <v>38</v>
      </c>
      <c r="B183" s="182" t="s">
        <v>39</v>
      </c>
      <c r="C183" s="1">
        <v>0</v>
      </c>
      <c r="D183" s="1">
        <f>Table1[[#This Row],[NOVI PLAN  2025.]]-Table1[[#This Row],[PLAN 
2025.]]</f>
        <v>39000</v>
      </c>
      <c r="E183" s="1">
        <v>39000</v>
      </c>
      <c r="F183" s="1">
        <v>37403</v>
      </c>
      <c r="G183" s="1">
        <v>0</v>
      </c>
      <c r="H183" s="1">
        <v>0</v>
      </c>
    </row>
    <row r="184" spans="1:8" x14ac:dyDescent="0.25">
      <c r="A184" s="169" t="s">
        <v>611</v>
      </c>
      <c r="B184" s="183" t="s">
        <v>95</v>
      </c>
      <c r="C184" s="170">
        <f t="shared" ref="C184:C187" si="77">C185</f>
        <v>7250</v>
      </c>
      <c r="D184" s="170">
        <f>Table1[[#This Row],[NOVI PLAN  2025.]]-Table1[[#This Row],[PLAN 
2025.]]</f>
        <v>2250</v>
      </c>
      <c r="E184" s="170">
        <f>E185+E186</f>
        <v>9500</v>
      </c>
      <c r="F184" s="170">
        <f t="shared" ref="F184:H184" si="78">F185+F186</f>
        <v>0</v>
      </c>
      <c r="G184" s="170">
        <f t="shared" si="78"/>
        <v>0</v>
      </c>
      <c r="H184" s="170">
        <f t="shared" si="78"/>
        <v>0</v>
      </c>
    </row>
    <row r="185" spans="1:8" x14ac:dyDescent="0.25">
      <c r="A185" s="157" t="s">
        <v>608</v>
      </c>
      <c r="B185" s="158" t="s">
        <v>14</v>
      </c>
      <c r="C185" s="159">
        <f>C187</f>
        <v>7250</v>
      </c>
      <c r="D185" s="159">
        <f>Table1[[#This Row],[NOVI PLAN  2025.]]-Table1[[#This Row],[PLAN 
2025.]]</f>
        <v>-7250</v>
      </c>
      <c r="E185" s="159">
        <v>0</v>
      </c>
      <c r="F185" s="159"/>
      <c r="G185" s="159">
        <f>G187</f>
        <v>0</v>
      </c>
      <c r="H185" s="159">
        <f>H187</f>
        <v>0</v>
      </c>
    </row>
    <row r="186" spans="1:8" x14ac:dyDescent="0.25">
      <c r="A186" s="157" t="s">
        <v>592</v>
      </c>
      <c r="B186" s="158" t="s">
        <v>10</v>
      </c>
      <c r="C186" s="1"/>
      <c r="D186" s="1">
        <f>Table1[[#This Row],[NOVI PLAN  2025.]]-Table1[[#This Row],[PLAN 
2025.]]</f>
        <v>9500</v>
      </c>
      <c r="E186" s="1">
        <v>9500</v>
      </c>
      <c r="F186" s="1"/>
      <c r="G186" s="1"/>
      <c r="H186" s="1"/>
    </row>
    <row r="187" spans="1:8" x14ac:dyDescent="0.25">
      <c r="A187" s="171" t="s">
        <v>36</v>
      </c>
      <c r="B187" s="175" t="s">
        <v>37</v>
      </c>
      <c r="C187" s="176">
        <f t="shared" si="77"/>
        <v>7250</v>
      </c>
      <c r="D187" s="176">
        <f>Table1[[#This Row],[NOVI PLAN  2025.]]-Table1[[#This Row],[PLAN 
2025.]]</f>
        <v>2250</v>
      </c>
      <c r="E187" s="176">
        <f t="shared" ref="E187:H187" si="79">E188</f>
        <v>9500</v>
      </c>
      <c r="F187" s="176">
        <f t="shared" si="79"/>
        <v>7250</v>
      </c>
      <c r="G187" s="176">
        <f t="shared" si="79"/>
        <v>0</v>
      </c>
      <c r="H187" s="176">
        <f t="shared" si="79"/>
        <v>0</v>
      </c>
    </row>
    <row r="188" spans="1:8" x14ac:dyDescent="0.25">
      <c r="A188" s="173" t="s">
        <v>38</v>
      </c>
      <c r="B188" s="182" t="s">
        <v>39</v>
      </c>
      <c r="C188" s="1">
        <v>7250</v>
      </c>
      <c r="D188" s="1">
        <f>Table1[[#This Row],[NOVI PLAN  2025.]]-Table1[[#This Row],[PLAN 
2025.]]</f>
        <v>2250</v>
      </c>
      <c r="E188" s="1">
        <v>9500</v>
      </c>
      <c r="F188" s="1">
        <v>7250</v>
      </c>
      <c r="G188" s="1">
        <v>0</v>
      </c>
      <c r="H188" s="1">
        <v>0</v>
      </c>
    </row>
    <row r="189" spans="1:8" x14ac:dyDescent="0.25">
      <c r="A189" s="165" t="s">
        <v>96</v>
      </c>
      <c r="B189" s="166" t="s">
        <v>97</v>
      </c>
      <c r="C189" s="167">
        <f>C190+C194</f>
        <v>24000</v>
      </c>
      <c r="D189" s="167">
        <f>Table1[[#This Row],[NOVI PLAN  2025.]]-Table1[[#This Row],[PLAN 
2025.]]</f>
        <v>-4000</v>
      </c>
      <c r="E189" s="167">
        <f>E190+E194</f>
        <v>20000</v>
      </c>
      <c r="F189" s="167"/>
      <c r="G189" s="167">
        <f>G190+G194</f>
        <v>0</v>
      </c>
      <c r="H189" s="167">
        <f>H190+H194</f>
        <v>0</v>
      </c>
    </row>
    <row r="190" spans="1:8" x14ac:dyDescent="0.25">
      <c r="A190" s="169" t="s">
        <v>22</v>
      </c>
      <c r="B190" s="183" t="s">
        <v>98</v>
      </c>
      <c r="C190" s="170">
        <f>C192</f>
        <v>12000</v>
      </c>
      <c r="D190" s="170">
        <f>Table1[[#This Row],[NOVI PLAN  2025.]]-Table1[[#This Row],[PLAN 
2025.]]</f>
        <v>-12000</v>
      </c>
      <c r="E190" s="170">
        <f>E192</f>
        <v>0</v>
      </c>
      <c r="F190" s="170"/>
      <c r="G190" s="170">
        <f>G191</f>
        <v>0</v>
      </c>
      <c r="H190" s="170">
        <f>H191</f>
        <v>0</v>
      </c>
    </row>
    <row r="191" spans="1:8" x14ac:dyDescent="0.25">
      <c r="A191" s="157" t="s">
        <v>592</v>
      </c>
      <c r="B191" s="158" t="s">
        <v>10</v>
      </c>
      <c r="C191" s="1"/>
      <c r="D191" s="1">
        <f>Table1[[#This Row],[NOVI PLAN  2025.]]-Table1[[#This Row],[PLAN 
2025.]]</f>
        <v>0</v>
      </c>
      <c r="E191" s="1"/>
      <c r="F191" s="1"/>
      <c r="G191" s="1"/>
      <c r="H191" s="1"/>
    </row>
    <row r="192" spans="1:8" x14ac:dyDescent="0.25">
      <c r="A192" s="171" t="s">
        <v>24</v>
      </c>
      <c r="B192" s="175" t="s">
        <v>25</v>
      </c>
      <c r="C192" s="176">
        <f>C193</f>
        <v>12000</v>
      </c>
      <c r="D192" s="176">
        <f>Table1[[#This Row],[NOVI PLAN  2025.]]-Table1[[#This Row],[PLAN 
2025.]]</f>
        <v>-12000</v>
      </c>
      <c r="E192" s="176">
        <f>E193</f>
        <v>0</v>
      </c>
      <c r="F192" s="176"/>
      <c r="G192" s="176">
        <f>G193</f>
        <v>13000</v>
      </c>
      <c r="H192" s="176">
        <f>H193</f>
        <v>13000</v>
      </c>
    </row>
    <row r="193" spans="1:8" x14ac:dyDescent="0.25">
      <c r="A193" s="173" t="s">
        <v>28</v>
      </c>
      <c r="B193" s="182" t="s">
        <v>29</v>
      </c>
      <c r="C193" s="1">
        <v>12000</v>
      </c>
      <c r="D193" s="1">
        <f>Table1[[#This Row],[NOVI PLAN  2025.]]-Table1[[#This Row],[PLAN 
2025.]]</f>
        <v>-12000</v>
      </c>
      <c r="E193" s="1"/>
      <c r="F193" s="1"/>
      <c r="G193" s="1">
        <v>13000</v>
      </c>
      <c r="H193" s="1">
        <v>13000</v>
      </c>
    </row>
    <row r="194" spans="1:8" x14ac:dyDescent="0.25">
      <c r="A194" s="169" t="s">
        <v>30</v>
      </c>
      <c r="B194" s="183" t="s">
        <v>99</v>
      </c>
      <c r="C194" s="170">
        <f>C196</f>
        <v>12000</v>
      </c>
      <c r="D194" s="170">
        <f>Table1[[#This Row],[NOVI PLAN  2025.]]-Table1[[#This Row],[PLAN 
2025.]]</f>
        <v>8000</v>
      </c>
      <c r="E194" s="170">
        <f>E196</f>
        <v>20000</v>
      </c>
      <c r="F194" s="170"/>
      <c r="G194" s="170">
        <f>G195</f>
        <v>0</v>
      </c>
      <c r="H194" s="170">
        <f>H195</f>
        <v>0</v>
      </c>
    </row>
    <row r="195" spans="1:8" x14ac:dyDescent="0.25">
      <c r="A195" s="157" t="s">
        <v>592</v>
      </c>
      <c r="B195" s="158" t="s">
        <v>10</v>
      </c>
      <c r="C195" s="1"/>
      <c r="D195" s="1">
        <f>Table1[[#This Row],[NOVI PLAN  2025.]]-Table1[[#This Row],[PLAN 
2025.]]</f>
        <v>20000</v>
      </c>
      <c r="E195" s="1">
        <v>20000</v>
      </c>
      <c r="F195" s="1"/>
      <c r="G195" s="1"/>
      <c r="H195" s="1"/>
    </row>
    <row r="196" spans="1:8" x14ac:dyDescent="0.25">
      <c r="A196" s="171" t="s">
        <v>24</v>
      </c>
      <c r="B196" s="175" t="s">
        <v>25</v>
      </c>
      <c r="C196" s="176">
        <f>C197</f>
        <v>12000</v>
      </c>
      <c r="D196" s="176">
        <f>Table1[[#This Row],[NOVI PLAN  2025.]]-Table1[[#This Row],[PLAN 
2025.]]</f>
        <v>8000</v>
      </c>
      <c r="E196" s="176">
        <f>E197</f>
        <v>20000</v>
      </c>
      <c r="F196" s="176"/>
      <c r="G196" s="176">
        <f>G197</f>
        <v>8748</v>
      </c>
      <c r="H196" s="176">
        <f>H197</f>
        <v>8748</v>
      </c>
    </row>
    <row r="197" spans="1:8" ht="38.25" x14ac:dyDescent="0.25">
      <c r="A197" s="173" t="s">
        <v>32</v>
      </c>
      <c r="B197" s="174" t="s">
        <v>33</v>
      </c>
      <c r="C197" s="1">
        <v>12000</v>
      </c>
      <c r="D197" s="1">
        <f>Table1[[#This Row],[NOVI PLAN  2025.]]-Table1[[#This Row],[PLAN 
2025.]]</f>
        <v>8000</v>
      </c>
      <c r="E197" s="1">
        <v>20000</v>
      </c>
      <c r="F197" s="1"/>
      <c r="G197" s="1">
        <v>8748</v>
      </c>
      <c r="H197" s="1">
        <v>8748</v>
      </c>
    </row>
    <row r="198" spans="1:8" x14ac:dyDescent="0.25">
      <c r="A198" s="165" t="s">
        <v>100</v>
      </c>
      <c r="B198" s="166" t="s">
        <v>101</v>
      </c>
      <c r="C198" s="167">
        <f t="shared" ref="C198:H198" si="80">C199+C203+C207</f>
        <v>297000</v>
      </c>
      <c r="D198" s="167">
        <f>Table1[[#This Row],[NOVI PLAN  2025.]]-Table1[[#This Row],[PLAN 
2025.]]</f>
        <v>-125000</v>
      </c>
      <c r="E198" s="167">
        <f t="shared" si="80"/>
        <v>172000</v>
      </c>
      <c r="F198" s="167">
        <f t="shared" si="80"/>
        <v>50618</v>
      </c>
      <c r="G198" s="167">
        <f t="shared" si="80"/>
        <v>45000</v>
      </c>
      <c r="H198" s="167">
        <f t="shared" si="80"/>
        <v>45000</v>
      </c>
    </row>
    <row r="199" spans="1:8" x14ac:dyDescent="0.25">
      <c r="A199" s="169" t="s">
        <v>22</v>
      </c>
      <c r="B199" s="183" t="s">
        <v>102</v>
      </c>
      <c r="C199" s="170">
        <f t="shared" ref="C199:H199" si="81">C201</f>
        <v>40000</v>
      </c>
      <c r="D199" s="170">
        <f>Table1[[#This Row],[NOVI PLAN  2025.]]-Table1[[#This Row],[PLAN 
2025.]]</f>
        <v>-15000</v>
      </c>
      <c r="E199" s="170">
        <f t="shared" si="81"/>
        <v>25000</v>
      </c>
      <c r="F199" s="170">
        <f t="shared" si="81"/>
        <v>9103</v>
      </c>
      <c r="G199" s="170">
        <f t="shared" si="81"/>
        <v>45000</v>
      </c>
      <c r="H199" s="170">
        <f t="shared" si="81"/>
        <v>45000</v>
      </c>
    </row>
    <row r="200" spans="1:8" x14ac:dyDescent="0.25">
      <c r="A200" s="157" t="s">
        <v>592</v>
      </c>
      <c r="B200" s="158" t="s">
        <v>10</v>
      </c>
      <c r="C200" s="1">
        <v>40000</v>
      </c>
      <c r="D200" s="1">
        <f>Table1[[#This Row],[NOVI PLAN  2025.]]-Table1[[#This Row],[PLAN 
2025.]]</f>
        <v>-15000</v>
      </c>
      <c r="E200" s="1">
        <v>25000</v>
      </c>
      <c r="F200" s="1"/>
      <c r="G200" s="1"/>
      <c r="H200" s="1"/>
    </row>
    <row r="201" spans="1:8" x14ac:dyDescent="0.25">
      <c r="A201" s="171" t="s">
        <v>24</v>
      </c>
      <c r="B201" s="175" t="s">
        <v>25</v>
      </c>
      <c r="C201" s="176">
        <f>C202</f>
        <v>40000</v>
      </c>
      <c r="D201" s="176">
        <f>Table1[[#This Row],[NOVI PLAN  2025.]]-Table1[[#This Row],[PLAN 
2025.]]</f>
        <v>-15000</v>
      </c>
      <c r="E201" s="176">
        <f t="shared" ref="E201:H201" si="82">E202</f>
        <v>25000</v>
      </c>
      <c r="F201" s="176">
        <f t="shared" si="82"/>
        <v>9103</v>
      </c>
      <c r="G201" s="176">
        <f t="shared" si="82"/>
        <v>45000</v>
      </c>
      <c r="H201" s="176">
        <f t="shared" si="82"/>
        <v>45000</v>
      </c>
    </row>
    <row r="202" spans="1:8" x14ac:dyDescent="0.25">
      <c r="A202" s="173" t="s">
        <v>28</v>
      </c>
      <c r="B202" s="182" t="s">
        <v>29</v>
      </c>
      <c r="C202" s="1">
        <v>40000</v>
      </c>
      <c r="D202" s="1">
        <f>Table1[[#This Row],[NOVI PLAN  2025.]]-Table1[[#This Row],[PLAN 
2025.]]</f>
        <v>-15000</v>
      </c>
      <c r="E202" s="1">
        <v>25000</v>
      </c>
      <c r="F202" s="1">
        <v>9103</v>
      </c>
      <c r="G202" s="1">
        <v>45000</v>
      </c>
      <c r="H202" s="1">
        <v>45000</v>
      </c>
    </row>
    <row r="203" spans="1:8" x14ac:dyDescent="0.25">
      <c r="A203" s="169" t="s">
        <v>30</v>
      </c>
      <c r="B203" s="183" t="s">
        <v>103</v>
      </c>
      <c r="C203" s="170">
        <f>C205</f>
        <v>72000</v>
      </c>
      <c r="D203" s="170">
        <f>Table1[[#This Row],[NOVI PLAN  2025.]]-Table1[[#This Row],[PLAN 
2025.]]</f>
        <v>0</v>
      </c>
      <c r="E203" s="170">
        <f>E205</f>
        <v>72000</v>
      </c>
      <c r="F203" s="170">
        <f>F205</f>
        <v>14000</v>
      </c>
      <c r="G203" s="170">
        <f>G204</f>
        <v>0</v>
      </c>
      <c r="H203" s="170">
        <f>H204</f>
        <v>0</v>
      </c>
    </row>
    <row r="204" spans="1:8" x14ac:dyDescent="0.25">
      <c r="A204" s="157" t="s">
        <v>592</v>
      </c>
      <c r="B204" s="158" t="s">
        <v>10</v>
      </c>
      <c r="C204" s="1"/>
      <c r="D204" s="1">
        <f>Table1[[#This Row],[NOVI PLAN  2025.]]-Table1[[#This Row],[PLAN 
2025.]]</f>
        <v>72000</v>
      </c>
      <c r="E204" s="1">
        <v>72000</v>
      </c>
      <c r="F204" s="1"/>
      <c r="G204" s="1"/>
      <c r="H204" s="1"/>
    </row>
    <row r="205" spans="1:8" x14ac:dyDescent="0.25">
      <c r="A205" s="171" t="s">
        <v>24</v>
      </c>
      <c r="B205" s="175" t="s">
        <v>25</v>
      </c>
      <c r="C205" s="176">
        <f>C206</f>
        <v>72000</v>
      </c>
      <c r="D205" s="176">
        <f>Table1[[#This Row],[NOVI PLAN  2025.]]-Table1[[#This Row],[PLAN 
2025.]]</f>
        <v>0</v>
      </c>
      <c r="E205" s="176">
        <f t="shared" ref="E205:H205" si="83">E206</f>
        <v>72000</v>
      </c>
      <c r="F205" s="176">
        <f t="shared" si="83"/>
        <v>14000</v>
      </c>
      <c r="G205" s="176">
        <f t="shared" si="83"/>
        <v>75000</v>
      </c>
      <c r="H205" s="176">
        <f t="shared" si="83"/>
        <v>75000</v>
      </c>
    </row>
    <row r="206" spans="1:8" ht="38.25" x14ac:dyDescent="0.25">
      <c r="A206" s="173" t="s">
        <v>32</v>
      </c>
      <c r="B206" s="174" t="s">
        <v>33</v>
      </c>
      <c r="C206" s="1">
        <v>72000</v>
      </c>
      <c r="D206" s="1">
        <f>Table1[[#This Row],[NOVI PLAN  2025.]]-Table1[[#This Row],[PLAN 
2025.]]</f>
        <v>0</v>
      </c>
      <c r="E206" s="1">
        <v>72000</v>
      </c>
      <c r="F206" s="1">
        <v>14000</v>
      </c>
      <c r="G206" s="1">
        <v>75000</v>
      </c>
      <c r="H206" s="1">
        <v>75000</v>
      </c>
    </row>
    <row r="207" spans="1:8" x14ac:dyDescent="0.25">
      <c r="A207" s="168" t="s">
        <v>34</v>
      </c>
      <c r="B207" s="169" t="s">
        <v>104</v>
      </c>
      <c r="C207" s="170">
        <f>C210</f>
        <v>185000</v>
      </c>
      <c r="D207" s="170">
        <f>Table1[[#This Row],[NOVI PLAN  2025.]]-Table1[[#This Row],[PLAN 
2025.]]</f>
        <v>-110000</v>
      </c>
      <c r="E207" s="170">
        <f>E210</f>
        <v>75000</v>
      </c>
      <c r="F207" s="170">
        <f>F210</f>
        <v>27515</v>
      </c>
      <c r="G207" s="170">
        <f>G208</f>
        <v>0</v>
      </c>
      <c r="H207" s="170">
        <f>H208</f>
        <v>0</v>
      </c>
    </row>
    <row r="208" spans="1:8" x14ac:dyDescent="0.25">
      <c r="A208" s="157" t="s">
        <v>592</v>
      </c>
      <c r="B208" s="158" t="s">
        <v>10</v>
      </c>
      <c r="C208" s="180"/>
      <c r="D208" s="180">
        <f>Table1[[#This Row],[NOVI PLAN  2025.]]-Table1[[#This Row],[PLAN 
2025.]]</f>
        <v>0</v>
      </c>
      <c r="E208" s="180"/>
      <c r="F208" s="180"/>
      <c r="G208" s="180"/>
      <c r="H208" s="180"/>
    </row>
    <row r="209" spans="1:8" x14ac:dyDescent="0.25">
      <c r="A209" s="157" t="s">
        <v>617</v>
      </c>
      <c r="B209" s="160" t="s">
        <v>14</v>
      </c>
      <c r="C209" s="1"/>
      <c r="D209" s="1">
        <f>Table1[[#This Row],[NOVI PLAN  2025.]]-Table1[[#This Row],[PLAN 
2025.]]</f>
        <v>75000</v>
      </c>
      <c r="E209" s="1">
        <v>75000</v>
      </c>
      <c r="F209" s="1"/>
      <c r="G209" s="1"/>
      <c r="H209" s="1"/>
    </row>
    <row r="210" spans="1:8" x14ac:dyDescent="0.25">
      <c r="A210" s="171" t="s">
        <v>24</v>
      </c>
      <c r="B210" s="175" t="s">
        <v>25</v>
      </c>
      <c r="C210" s="176">
        <f>C211</f>
        <v>185000</v>
      </c>
      <c r="D210" s="176">
        <f>Table1[[#This Row],[NOVI PLAN  2025.]]-Table1[[#This Row],[PLAN 
2025.]]</f>
        <v>-110000</v>
      </c>
      <c r="E210" s="176">
        <f t="shared" ref="E210:H210" si="84">E211</f>
        <v>75000</v>
      </c>
      <c r="F210" s="176">
        <f t="shared" si="84"/>
        <v>27515</v>
      </c>
      <c r="G210" s="176">
        <f t="shared" si="84"/>
        <v>433000</v>
      </c>
      <c r="H210" s="176">
        <f t="shared" si="84"/>
        <v>433000</v>
      </c>
    </row>
    <row r="211" spans="1:8" ht="38.25" x14ac:dyDescent="0.25">
      <c r="A211" s="173" t="s">
        <v>32</v>
      </c>
      <c r="B211" s="174" t="s">
        <v>33</v>
      </c>
      <c r="C211" s="1">
        <v>185000</v>
      </c>
      <c r="D211" s="1">
        <f>Table1[[#This Row],[NOVI PLAN  2025.]]-Table1[[#This Row],[PLAN 
2025.]]</f>
        <v>-110000</v>
      </c>
      <c r="E211" s="1">
        <v>75000</v>
      </c>
      <c r="F211" s="1">
        <v>27515</v>
      </c>
      <c r="G211" s="1">
        <v>433000</v>
      </c>
      <c r="H211" s="1">
        <v>433000</v>
      </c>
    </row>
    <row r="212" spans="1:8" x14ac:dyDescent="0.25">
      <c r="A212" s="165" t="s">
        <v>105</v>
      </c>
      <c r="B212" s="166" t="s">
        <v>106</v>
      </c>
      <c r="C212" s="167">
        <f>C213+C217+C226+C231</f>
        <v>321500</v>
      </c>
      <c r="D212" s="167">
        <f>Table1[[#This Row],[NOVI PLAN  2025.]]-Table1[[#This Row],[PLAN 
2025.]]</f>
        <v>-42500</v>
      </c>
      <c r="E212" s="167">
        <f>E213+E217+E226+E231</f>
        <v>279000</v>
      </c>
      <c r="F212" s="167">
        <f>F217+F226+F231</f>
        <v>78450</v>
      </c>
      <c r="G212" s="167">
        <f>G213+G217+G226+G231</f>
        <v>192000</v>
      </c>
      <c r="H212" s="167">
        <f>H213+H217+H226+H231</f>
        <v>192000</v>
      </c>
    </row>
    <row r="213" spans="1:8" x14ac:dyDescent="0.25">
      <c r="A213" s="168" t="s">
        <v>22</v>
      </c>
      <c r="B213" s="169" t="s">
        <v>107</v>
      </c>
      <c r="C213" s="170">
        <f>C214</f>
        <v>0</v>
      </c>
      <c r="D213" s="170">
        <f>Table1[[#This Row],[NOVI PLAN  2025.]]-Table1[[#This Row],[PLAN 
2025.]]</f>
        <v>0</v>
      </c>
      <c r="E213" s="170">
        <f>E214</f>
        <v>0</v>
      </c>
      <c r="F213" s="170"/>
      <c r="G213" s="170">
        <f>G214</f>
        <v>0</v>
      </c>
      <c r="H213" s="170">
        <f>H214</f>
        <v>0</v>
      </c>
    </row>
    <row r="214" spans="1:8" x14ac:dyDescent="0.25">
      <c r="A214" s="157" t="s">
        <v>592</v>
      </c>
      <c r="B214" s="158" t="s">
        <v>10</v>
      </c>
      <c r="C214" s="1"/>
      <c r="D214" s="1">
        <f>Table1[[#This Row],[NOVI PLAN  2025.]]-Table1[[#This Row],[PLAN 
2025.]]</f>
        <v>0</v>
      </c>
      <c r="E214" s="1"/>
      <c r="F214" s="1"/>
      <c r="G214" s="1"/>
      <c r="H214" s="1"/>
    </row>
    <row r="215" spans="1:8" x14ac:dyDescent="0.25">
      <c r="A215" s="171" t="s">
        <v>24</v>
      </c>
      <c r="B215" s="184" t="s">
        <v>25</v>
      </c>
      <c r="C215" s="176">
        <f>C216</f>
        <v>0</v>
      </c>
      <c r="D215" s="176">
        <f>Table1[[#This Row],[NOVI PLAN  2025.]]-Table1[[#This Row],[PLAN 
2025.]]</f>
        <v>0</v>
      </c>
      <c r="E215" s="176">
        <f>E216</f>
        <v>0</v>
      </c>
      <c r="F215" s="176"/>
      <c r="G215" s="176">
        <f>G216</f>
        <v>0</v>
      </c>
      <c r="H215" s="176">
        <f>H216</f>
        <v>0</v>
      </c>
    </row>
    <row r="216" spans="1:8" x14ac:dyDescent="0.25">
      <c r="A216" s="173" t="s">
        <v>28</v>
      </c>
      <c r="B216" s="182" t="s">
        <v>29</v>
      </c>
      <c r="C216" s="1">
        <v>0</v>
      </c>
      <c r="D216" s="1">
        <f>Table1[[#This Row],[NOVI PLAN  2025.]]-Table1[[#This Row],[PLAN 
2025.]]</f>
        <v>0</v>
      </c>
      <c r="E216" s="1"/>
      <c r="F216" s="1"/>
      <c r="G216" s="1">
        <v>0</v>
      </c>
      <c r="H216" s="1">
        <v>0</v>
      </c>
    </row>
    <row r="217" spans="1:8" x14ac:dyDescent="0.25">
      <c r="A217" s="169" t="s">
        <v>30</v>
      </c>
      <c r="B217" s="183" t="s">
        <v>108</v>
      </c>
      <c r="C217" s="170">
        <f>C223</f>
        <v>245500</v>
      </c>
      <c r="D217" s="170">
        <f>Table1[[#This Row],[NOVI PLAN  2025.]]-Table1[[#This Row],[PLAN 
2025.]]</f>
        <v>-50500</v>
      </c>
      <c r="E217" s="170">
        <f t="shared" ref="E217:H217" si="85">E223</f>
        <v>195000</v>
      </c>
      <c r="F217" s="170">
        <f t="shared" si="85"/>
        <v>66350</v>
      </c>
      <c r="G217" s="170">
        <f t="shared" si="85"/>
        <v>192000</v>
      </c>
      <c r="H217" s="170">
        <f t="shared" si="85"/>
        <v>192000</v>
      </c>
    </row>
    <row r="218" spans="1:8" ht="14.25" customHeight="1" x14ac:dyDescent="0.25">
      <c r="A218" s="157" t="s">
        <v>592</v>
      </c>
      <c r="B218" s="158" t="s">
        <v>10</v>
      </c>
      <c r="C218" s="1"/>
      <c r="D218" s="1">
        <f>Table1[[#This Row],[NOVI PLAN  2025.]]-Table1[[#This Row],[PLAN 
2025.]]</f>
        <v>39900</v>
      </c>
      <c r="E218" s="1">
        <v>39900</v>
      </c>
      <c r="F218" s="1"/>
      <c r="G218" s="1"/>
      <c r="H218" s="1"/>
    </row>
    <row r="219" spans="1:8" x14ac:dyDescent="0.25">
      <c r="A219" s="157" t="s">
        <v>609</v>
      </c>
      <c r="B219" s="158" t="s">
        <v>12</v>
      </c>
      <c r="C219" s="1"/>
      <c r="D219" s="1">
        <f>Table1[[#This Row],[NOVI PLAN  2025.]]-Table1[[#This Row],[PLAN 
2025.]]</f>
        <v>155000</v>
      </c>
      <c r="E219" s="1">
        <v>155000</v>
      </c>
      <c r="F219" s="1"/>
      <c r="G219" s="1"/>
      <c r="H219" s="1"/>
    </row>
    <row r="220" spans="1:8" x14ac:dyDescent="0.25">
      <c r="A220" s="157" t="s">
        <v>609</v>
      </c>
      <c r="B220" s="158" t="s">
        <v>12</v>
      </c>
      <c r="C220" s="1"/>
      <c r="D220" s="1">
        <f>Table1[[#This Row],[NOVI PLAN  2025.]]-Table1[[#This Row],[PLAN 
2025.]]</f>
        <v>0</v>
      </c>
      <c r="E220" s="1"/>
      <c r="F220" s="1"/>
      <c r="G220" s="1"/>
      <c r="H220" s="1"/>
    </row>
    <row r="221" spans="1:8" x14ac:dyDescent="0.25">
      <c r="A221" s="157" t="s">
        <v>609</v>
      </c>
      <c r="B221" s="158" t="s">
        <v>12</v>
      </c>
      <c r="C221" s="1"/>
      <c r="D221" s="1">
        <f>Table1[[#This Row],[NOVI PLAN  2025.]]-Table1[[#This Row],[PLAN 
2025.]]</f>
        <v>0</v>
      </c>
      <c r="E221" s="1"/>
      <c r="F221" s="1"/>
      <c r="G221" s="1"/>
      <c r="H221" s="1"/>
    </row>
    <row r="222" spans="1:8" x14ac:dyDescent="0.25">
      <c r="A222" s="157" t="s">
        <v>612</v>
      </c>
      <c r="B222" s="158" t="s">
        <v>12</v>
      </c>
      <c r="C222" s="1"/>
      <c r="D222" s="1">
        <f>Table1[[#This Row],[NOVI PLAN  2025.]]-Table1[[#This Row],[PLAN 
2025.]]</f>
        <v>100</v>
      </c>
      <c r="E222" s="1">
        <v>100</v>
      </c>
      <c r="F222" s="1"/>
      <c r="G222" s="1"/>
      <c r="H222" s="1"/>
    </row>
    <row r="223" spans="1:8" x14ac:dyDescent="0.25">
      <c r="A223" s="171" t="s">
        <v>24</v>
      </c>
      <c r="B223" s="184" t="s">
        <v>25</v>
      </c>
      <c r="C223" s="176">
        <f>C224+C225</f>
        <v>245500</v>
      </c>
      <c r="D223" s="176">
        <f>Table1[[#This Row],[NOVI PLAN  2025.]]-Table1[[#This Row],[PLAN 
2025.]]</f>
        <v>-50500</v>
      </c>
      <c r="E223" s="176">
        <f>E224+E225</f>
        <v>195000</v>
      </c>
      <c r="F223" s="176">
        <f>F224</f>
        <v>66350</v>
      </c>
      <c r="G223" s="176">
        <f>G224+G225</f>
        <v>192000</v>
      </c>
      <c r="H223" s="176">
        <f>H224+H225</f>
        <v>192000</v>
      </c>
    </row>
    <row r="224" spans="1:8" x14ac:dyDescent="0.25">
      <c r="A224" s="173" t="s">
        <v>28</v>
      </c>
      <c r="B224" s="182" t="s">
        <v>29</v>
      </c>
      <c r="C224" s="1">
        <v>211000</v>
      </c>
      <c r="D224" s="1">
        <f>Table1[[#This Row],[NOVI PLAN  2025.]]-Table1[[#This Row],[PLAN 
2025.]]</f>
        <v>-50500</v>
      </c>
      <c r="E224" s="1">
        <v>160500</v>
      </c>
      <c r="F224" s="1">
        <v>66350</v>
      </c>
      <c r="G224" s="1">
        <v>157000</v>
      </c>
      <c r="H224" s="1">
        <v>157000</v>
      </c>
    </row>
    <row r="225" spans="1:8" ht="25.5" x14ac:dyDescent="0.25">
      <c r="A225" s="173" t="s">
        <v>48</v>
      </c>
      <c r="B225" s="182" t="s">
        <v>109</v>
      </c>
      <c r="C225" s="1">
        <v>34500</v>
      </c>
      <c r="D225" s="1">
        <f>Table1[[#This Row],[NOVI PLAN  2025.]]-Table1[[#This Row],[PLAN 
2025.]]</f>
        <v>0</v>
      </c>
      <c r="E225" s="1">
        <v>34500</v>
      </c>
      <c r="F225" s="1"/>
      <c r="G225" s="1">
        <v>35000</v>
      </c>
      <c r="H225" s="1">
        <v>35000</v>
      </c>
    </row>
    <row r="226" spans="1:8" x14ac:dyDescent="0.25">
      <c r="A226" s="183" t="s">
        <v>78</v>
      </c>
      <c r="B226" s="183" t="s">
        <v>110</v>
      </c>
      <c r="C226" s="170">
        <f>C229</f>
        <v>44000</v>
      </c>
      <c r="D226" s="170">
        <f>Table1[[#This Row],[NOVI PLAN  2025.]]-Table1[[#This Row],[PLAN 
2025.]]</f>
        <v>0</v>
      </c>
      <c r="E226" s="170">
        <f>E229</f>
        <v>44000</v>
      </c>
      <c r="F226" s="170">
        <f>F229</f>
        <v>1200</v>
      </c>
      <c r="G226" s="170">
        <f>G227+G228</f>
        <v>0</v>
      </c>
      <c r="H226" s="170">
        <f>H227+H228</f>
        <v>0</v>
      </c>
    </row>
    <row r="227" spans="1:8" x14ac:dyDescent="0.25">
      <c r="A227" s="157" t="s">
        <v>592</v>
      </c>
      <c r="B227" s="158" t="s">
        <v>10</v>
      </c>
      <c r="C227" s="1"/>
      <c r="D227" s="1">
        <f>Table1[[#This Row],[NOVI PLAN  2025.]]-Table1[[#This Row],[PLAN 
2025.]]</f>
        <v>0</v>
      </c>
      <c r="E227" s="1"/>
      <c r="F227" s="1"/>
      <c r="G227" s="1"/>
      <c r="H227" s="1"/>
    </row>
    <row r="228" spans="1:8" x14ac:dyDescent="0.25">
      <c r="A228" s="157" t="s">
        <v>608</v>
      </c>
      <c r="B228" s="158" t="s">
        <v>14</v>
      </c>
      <c r="C228" s="1"/>
      <c r="D228" s="1">
        <f>Table1[[#This Row],[NOVI PLAN  2025.]]-Table1[[#This Row],[PLAN 
2025.]]</f>
        <v>44000</v>
      </c>
      <c r="E228" s="1">
        <v>44000</v>
      </c>
      <c r="F228" s="1"/>
      <c r="G228" s="1"/>
      <c r="H228" s="1"/>
    </row>
    <row r="229" spans="1:8" x14ac:dyDescent="0.25">
      <c r="A229" s="171" t="s">
        <v>24</v>
      </c>
      <c r="B229" s="184" t="s">
        <v>25</v>
      </c>
      <c r="C229" s="176">
        <f>C230</f>
        <v>44000</v>
      </c>
      <c r="D229" s="176">
        <f>Table1[[#This Row],[NOVI PLAN  2025.]]-Table1[[#This Row],[PLAN 
2025.]]</f>
        <v>0</v>
      </c>
      <c r="E229" s="176">
        <f t="shared" ref="E229:H229" si="86">E230</f>
        <v>44000</v>
      </c>
      <c r="F229" s="176">
        <f t="shared" si="86"/>
        <v>1200</v>
      </c>
      <c r="G229" s="176">
        <f t="shared" si="86"/>
        <v>5000</v>
      </c>
      <c r="H229" s="176">
        <f t="shared" si="86"/>
        <v>5000</v>
      </c>
    </row>
    <row r="230" spans="1:8" x14ac:dyDescent="0.25">
      <c r="A230" s="173" t="s">
        <v>28</v>
      </c>
      <c r="B230" s="182" t="s">
        <v>29</v>
      </c>
      <c r="C230" s="1">
        <v>44000</v>
      </c>
      <c r="D230" s="1">
        <f>Table1[[#This Row],[NOVI PLAN  2025.]]-Table1[[#This Row],[PLAN 
2025.]]</f>
        <v>0</v>
      </c>
      <c r="E230" s="1">
        <v>44000</v>
      </c>
      <c r="F230" s="1">
        <v>1200</v>
      </c>
      <c r="G230" s="1">
        <v>5000</v>
      </c>
      <c r="H230" s="1">
        <v>5000</v>
      </c>
    </row>
    <row r="231" spans="1:8" x14ac:dyDescent="0.25">
      <c r="A231" s="183" t="s">
        <v>111</v>
      </c>
      <c r="B231" s="183" t="s">
        <v>112</v>
      </c>
      <c r="C231" s="170">
        <f>C233</f>
        <v>32000</v>
      </c>
      <c r="D231" s="170">
        <f>Table1[[#This Row],[NOVI PLAN  2025.]]-Table1[[#This Row],[PLAN 
2025.]]</f>
        <v>8000</v>
      </c>
      <c r="E231" s="170">
        <f>E233</f>
        <v>40000</v>
      </c>
      <c r="F231" s="170">
        <f>F233</f>
        <v>10900</v>
      </c>
      <c r="G231" s="170">
        <f>G232</f>
        <v>0</v>
      </c>
      <c r="H231" s="170">
        <f>H232</f>
        <v>0</v>
      </c>
    </row>
    <row r="232" spans="1:8" x14ac:dyDescent="0.25">
      <c r="A232" s="157" t="s">
        <v>592</v>
      </c>
      <c r="B232" s="158" t="s">
        <v>10</v>
      </c>
      <c r="C232" s="1"/>
      <c r="D232" s="1">
        <f>Table1[[#This Row],[NOVI PLAN  2025.]]-Table1[[#This Row],[PLAN 
2025.]]</f>
        <v>40000</v>
      </c>
      <c r="E232" s="1">
        <v>40000</v>
      </c>
      <c r="F232" s="1"/>
      <c r="G232" s="1"/>
      <c r="H232" s="1"/>
    </row>
    <row r="233" spans="1:8" x14ac:dyDescent="0.25">
      <c r="A233" s="171" t="s">
        <v>24</v>
      </c>
      <c r="B233" s="184" t="s">
        <v>25</v>
      </c>
      <c r="C233" s="176">
        <f>C234</f>
        <v>32000</v>
      </c>
      <c r="D233" s="176">
        <f>Table1[[#This Row],[NOVI PLAN  2025.]]-Table1[[#This Row],[PLAN 
2025.]]</f>
        <v>8000</v>
      </c>
      <c r="E233" s="176">
        <f t="shared" ref="E233:H233" si="87">E234</f>
        <v>40000</v>
      </c>
      <c r="F233" s="176">
        <f t="shared" si="87"/>
        <v>10900</v>
      </c>
      <c r="G233" s="176">
        <f t="shared" si="87"/>
        <v>50000</v>
      </c>
      <c r="H233" s="176">
        <f t="shared" si="87"/>
        <v>50000</v>
      </c>
    </row>
    <row r="234" spans="1:8" ht="38.25" x14ac:dyDescent="0.25">
      <c r="A234" s="173" t="s">
        <v>32</v>
      </c>
      <c r="B234" s="174" t="s">
        <v>33</v>
      </c>
      <c r="C234" s="1">
        <v>32000</v>
      </c>
      <c r="D234" s="1">
        <f>Table1[[#This Row],[NOVI PLAN  2025.]]-Table1[[#This Row],[PLAN 
2025.]]</f>
        <v>8000</v>
      </c>
      <c r="E234" s="1">
        <v>40000</v>
      </c>
      <c r="F234" s="1">
        <v>10900</v>
      </c>
      <c r="G234" s="1">
        <v>50000</v>
      </c>
      <c r="H234" s="1">
        <v>50000</v>
      </c>
    </row>
    <row r="235" spans="1:8" x14ac:dyDescent="0.25">
      <c r="A235" s="165" t="s">
        <v>113</v>
      </c>
      <c r="B235" s="166" t="s">
        <v>114</v>
      </c>
      <c r="C235" s="167">
        <f>C236+C240+C244</f>
        <v>32000</v>
      </c>
      <c r="D235" s="167">
        <f>Table1[[#This Row],[NOVI PLAN  2025.]]-Table1[[#This Row],[PLAN 
2025.]]</f>
        <v>2500</v>
      </c>
      <c r="E235" s="167">
        <f>E236+E240+E244</f>
        <v>34500</v>
      </c>
      <c r="F235" s="167">
        <f>F244+F236</f>
        <v>7800</v>
      </c>
      <c r="G235" s="167">
        <f>G236+G240+G244</f>
        <v>0</v>
      </c>
      <c r="H235" s="167">
        <f>H236+H240+H244</f>
        <v>0</v>
      </c>
    </row>
    <row r="236" spans="1:8" x14ac:dyDescent="0.25">
      <c r="A236" s="183" t="s">
        <v>22</v>
      </c>
      <c r="B236" s="183" t="s">
        <v>115</v>
      </c>
      <c r="C236" s="178">
        <f>C238</f>
        <v>10000</v>
      </c>
      <c r="D236" s="178">
        <f>Table1[[#This Row],[NOVI PLAN  2025.]]-Table1[[#This Row],[PLAN 
2025.]]</f>
        <v>-1000</v>
      </c>
      <c r="E236" s="178">
        <f>E238</f>
        <v>9000</v>
      </c>
      <c r="F236" s="178">
        <f>F238</f>
        <v>7500</v>
      </c>
      <c r="G236" s="178">
        <f>G237</f>
        <v>0</v>
      </c>
      <c r="H236" s="178">
        <f>H237</f>
        <v>0</v>
      </c>
    </row>
    <row r="237" spans="1:8" x14ac:dyDescent="0.25">
      <c r="A237" s="157" t="s">
        <v>592</v>
      </c>
      <c r="B237" s="158" t="s">
        <v>10</v>
      </c>
      <c r="C237" s="1"/>
      <c r="D237" s="1">
        <f>Table1[[#This Row],[NOVI PLAN  2025.]]-Table1[[#This Row],[PLAN 
2025.]]</f>
        <v>9000</v>
      </c>
      <c r="E237" s="1">
        <v>9000</v>
      </c>
      <c r="F237" s="1"/>
      <c r="G237" s="1"/>
      <c r="H237" s="1"/>
    </row>
    <row r="238" spans="1:8" x14ac:dyDescent="0.25">
      <c r="A238" s="171" t="s">
        <v>24</v>
      </c>
      <c r="B238" s="184" t="s">
        <v>25</v>
      </c>
      <c r="C238" s="176">
        <f>C239</f>
        <v>10000</v>
      </c>
      <c r="D238" s="176">
        <f>Table1[[#This Row],[NOVI PLAN  2025.]]-Table1[[#This Row],[PLAN 
2025.]]</f>
        <v>-1000</v>
      </c>
      <c r="E238" s="176">
        <f t="shared" ref="E238:H238" si="88">E239</f>
        <v>9000</v>
      </c>
      <c r="F238" s="176">
        <f t="shared" si="88"/>
        <v>7500</v>
      </c>
      <c r="G238" s="176">
        <f t="shared" si="88"/>
        <v>15000</v>
      </c>
      <c r="H238" s="176">
        <f t="shared" si="88"/>
        <v>15000</v>
      </c>
    </row>
    <row r="239" spans="1:8" ht="38.25" x14ac:dyDescent="0.25">
      <c r="A239" s="173" t="s">
        <v>32</v>
      </c>
      <c r="B239" s="174" t="s">
        <v>33</v>
      </c>
      <c r="C239" s="1">
        <v>10000</v>
      </c>
      <c r="D239" s="1">
        <f>Table1[[#This Row],[NOVI PLAN  2025.]]-Table1[[#This Row],[PLAN 
2025.]]</f>
        <v>-1000</v>
      </c>
      <c r="E239" s="1">
        <v>9000</v>
      </c>
      <c r="F239" s="1">
        <v>7500</v>
      </c>
      <c r="G239" s="1">
        <v>15000</v>
      </c>
      <c r="H239" s="1">
        <v>15000</v>
      </c>
    </row>
    <row r="240" spans="1:8" x14ac:dyDescent="0.25">
      <c r="A240" s="183" t="s">
        <v>30</v>
      </c>
      <c r="B240" s="183" t="s">
        <v>116</v>
      </c>
      <c r="C240" s="178">
        <f>C242</f>
        <v>4000</v>
      </c>
      <c r="D240" s="178">
        <f>Table1[[#This Row],[NOVI PLAN  2025.]]-Table1[[#This Row],[PLAN 
2025.]]</f>
        <v>-500</v>
      </c>
      <c r="E240" s="178">
        <f>E242</f>
        <v>3500</v>
      </c>
      <c r="F240" s="178"/>
      <c r="G240" s="178">
        <f>G241</f>
        <v>0</v>
      </c>
      <c r="H240" s="178">
        <f>H241</f>
        <v>0</v>
      </c>
    </row>
    <row r="241" spans="1:8" x14ac:dyDescent="0.25">
      <c r="A241" s="157" t="s">
        <v>592</v>
      </c>
      <c r="B241" s="158" t="s">
        <v>10</v>
      </c>
      <c r="C241" s="1"/>
      <c r="D241" s="1">
        <f>Table1[[#This Row],[NOVI PLAN  2025.]]-Table1[[#This Row],[PLAN 
2025.]]</f>
        <v>3500</v>
      </c>
      <c r="E241" s="1">
        <v>3500</v>
      </c>
      <c r="F241" s="1"/>
      <c r="G241" s="1"/>
      <c r="H241" s="1"/>
    </row>
    <row r="242" spans="1:8" x14ac:dyDescent="0.25">
      <c r="A242" s="171" t="s">
        <v>24</v>
      </c>
      <c r="B242" s="184" t="s">
        <v>25</v>
      </c>
      <c r="C242" s="176">
        <f>C243</f>
        <v>4000</v>
      </c>
      <c r="D242" s="176">
        <f>Table1[[#This Row],[NOVI PLAN  2025.]]-Table1[[#This Row],[PLAN 
2025.]]</f>
        <v>-500</v>
      </c>
      <c r="E242" s="176">
        <f>E243</f>
        <v>3500</v>
      </c>
      <c r="F242" s="176"/>
      <c r="G242" s="176">
        <f>G243</f>
        <v>6000</v>
      </c>
      <c r="H242" s="176">
        <f>H243</f>
        <v>6000</v>
      </c>
    </row>
    <row r="243" spans="1:8" ht="38.25" x14ac:dyDescent="0.25">
      <c r="A243" s="173" t="s">
        <v>32</v>
      </c>
      <c r="B243" s="174" t="s">
        <v>33</v>
      </c>
      <c r="C243" s="1">
        <v>4000</v>
      </c>
      <c r="D243" s="1">
        <f>Table1[[#This Row],[NOVI PLAN  2025.]]-Table1[[#This Row],[PLAN 
2025.]]</f>
        <v>-500</v>
      </c>
      <c r="E243" s="1">
        <v>3500</v>
      </c>
      <c r="F243" s="1">
        <v>0</v>
      </c>
      <c r="G243" s="1">
        <v>6000</v>
      </c>
      <c r="H243" s="1">
        <v>6000</v>
      </c>
    </row>
    <row r="244" spans="1:8" x14ac:dyDescent="0.25">
      <c r="A244" s="183" t="s">
        <v>78</v>
      </c>
      <c r="B244" s="183" t="s">
        <v>117</v>
      </c>
      <c r="C244" s="178">
        <f>C246</f>
        <v>18000</v>
      </c>
      <c r="D244" s="178">
        <f>Table1[[#This Row],[NOVI PLAN  2025.]]-Table1[[#This Row],[PLAN 
2025.]]</f>
        <v>4000</v>
      </c>
      <c r="E244" s="178">
        <f>E246</f>
        <v>22000</v>
      </c>
      <c r="F244" s="178">
        <f>F246</f>
        <v>300</v>
      </c>
      <c r="G244" s="178">
        <f>G245</f>
        <v>0</v>
      </c>
      <c r="H244" s="178">
        <f>H245</f>
        <v>0</v>
      </c>
    </row>
    <row r="245" spans="1:8" x14ac:dyDescent="0.25">
      <c r="A245" s="157" t="s">
        <v>592</v>
      </c>
      <c r="B245" s="158" t="s">
        <v>10</v>
      </c>
      <c r="C245" s="1"/>
      <c r="D245" s="1">
        <f>Table1[[#This Row],[NOVI PLAN  2025.]]-Table1[[#This Row],[PLAN 
2025.]]</f>
        <v>22000</v>
      </c>
      <c r="E245" s="1">
        <v>22000</v>
      </c>
      <c r="F245" s="1"/>
      <c r="G245" s="1"/>
      <c r="H245" s="1"/>
    </row>
    <row r="246" spans="1:8" x14ac:dyDescent="0.25">
      <c r="A246" s="171" t="s">
        <v>24</v>
      </c>
      <c r="B246" s="184" t="s">
        <v>25</v>
      </c>
      <c r="C246" s="176">
        <f>C247</f>
        <v>18000</v>
      </c>
      <c r="D246" s="176">
        <f>Table1[[#This Row],[NOVI PLAN  2025.]]-Table1[[#This Row],[PLAN 
2025.]]</f>
        <v>4000</v>
      </c>
      <c r="E246" s="176">
        <f t="shared" ref="E246:H246" si="89">E247</f>
        <v>22000</v>
      </c>
      <c r="F246" s="176">
        <f t="shared" si="89"/>
        <v>300</v>
      </c>
      <c r="G246" s="176">
        <f t="shared" si="89"/>
        <v>20000</v>
      </c>
      <c r="H246" s="176">
        <f t="shared" si="89"/>
        <v>20000</v>
      </c>
    </row>
    <row r="247" spans="1:8" x14ac:dyDescent="0.25">
      <c r="A247" s="173" t="s">
        <v>32</v>
      </c>
      <c r="B247" s="182" t="s">
        <v>118</v>
      </c>
      <c r="C247" s="1">
        <v>18000</v>
      </c>
      <c r="D247" s="1">
        <f>Table1[[#This Row],[NOVI PLAN  2025.]]-Table1[[#This Row],[PLAN 
2025.]]</f>
        <v>4000</v>
      </c>
      <c r="E247" s="1">
        <v>22000</v>
      </c>
      <c r="F247" s="1">
        <v>300</v>
      </c>
      <c r="G247" s="1">
        <v>20000</v>
      </c>
      <c r="H247" s="1">
        <v>20000</v>
      </c>
    </row>
    <row r="248" spans="1:8" x14ac:dyDescent="0.25">
      <c r="A248" s="165" t="s">
        <v>119</v>
      </c>
      <c r="B248" s="166" t="s">
        <v>120</v>
      </c>
      <c r="C248" s="167">
        <f>C249</f>
        <v>5000</v>
      </c>
      <c r="D248" s="167">
        <f>Table1[[#This Row],[NOVI PLAN  2025.]]-Table1[[#This Row],[PLAN 
2025.]]</f>
        <v>3000</v>
      </c>
      <c r="E248" s="167">
        <f t="shared" ref="E248:H248" si="90">E249</f>
        <v>8000</v>
      </c>
      <c r="F248" s="167">
        <f t="shared" si="90"/>
        <v>2313</v>
      </c>
      <c r="G248" s="167">
        <f t="shared" si="90"/>
        <v>0</v>
      </c>
      <c r="H248" s="167">
        <f t="shared" si="90"/>
        <v>0</v>
      </c>
    </row>
    <row r="249" spans="1:8" x14ac:dyDescent="0.25">
      <c r="A249" s="183" t="s">
        <v>22</v>
      </c>
      <c r="B249" s="183" t="s">
        <v>121</v>
      </c>
      <c r="C249" s="178">
        <f>C251</f>
        <v>5000</v>
      </c>
      <c r="D249" s="178">
        <f>Table1[[#This Row],[NOVI PLAN  2025.]]-Table1[[#This Row],[PLAN 
2025.]]</f>
        <v>3000</v>
      </c>
      <c r="E249" s="178">
        <f>E251</f>
        <v>8000</v>
      </c>
      <c r="F249" s="178">
        <f>F251</f>
        <v>2313</v>
      </c>
      <c r="G249" s="178">
        <f>G250</f>
        <v>0</v>
      </c>
      <c r="H249" s="178">
        <f>H250</f>
        <v>0</v>
      </c>
    </row>
    <row r="250" spans="1:8" x14ac:dyDescent="0.25">
      <c r="A250" s="157" t="s">
        <v>592</v>
      </c>
      <c r="B250" s="158" t="s">
        <v>10</v>
      </c>
      <c r="C250" s="1"/>
      <c r="D250" s="1">
        <f>Table1[[#This Row],[NOVI PLAN  2025.]]-Table1[[#This Row],[PLAN 
2025.]]</f>
        <v>8000</v>
      </c>
      <c r="E250" s="1">
        <v>8000</v>
      </c>
      <c r="F250" s="1"/>
      <c r="G250" s="1"/>
      <c r="H250" s="1"/>
    </row>
    <row r="251" spans="1:8" x14ac:dyDescent="0.25">
      <c r="A251" s="184" t="s">
        <v>24</v>
      </c>
      <c r="B251" s="185" t="s">
        <v>25</v>
      </c>
      <c r="C251" s="176">
        <f>C252+C253</f>
        <v>5000</v>
      </c>
      <c r="D251" s="176">
        <f>Table1[[#This Row],[NOVI PLAN  2025.]]-Table1[[#This Row],[PLAN 
2025.]]</f>
        <v>3000</v>
      </c>
      <c r="E251" s="176">
        <f>E252+E253</f>
        <v>8000</v>
      </c>
      <c r="F251" s="176">
        <f>F252</f>
        <v>2313</v>
      </c>
      <c r="G251" s="176">
        <f>G252+G253</f>
        <v>5000</v>
      </c>
      <c r="H251" s="176">
        <f>H252+H253</f>
        <v>5000</v>
      </c>
    </row>
    <row r="252" spans="1:8" ht="25.5" x14ac:dyDescent="0.25">
      <c r="A252" s="173" t="s">
        <v>48</v>
      </c>
      <c r="B252" s="182" t="s">
        <v>49</v>
      </c>
      <c r="C252" s="1">
        <v>5000</v>
      </c>
      <c r="D252" s="1">
        <f>Table1[[#This Row],[NOVI PLAN  2025.]]-Table1[[#This Row],[PLAN 
2025.]]</f>
        <v>3000</v>
      </c>
      <c r="E252" s="1">
        <v>8000</v>
      </c>
      <c r="F252" s="1">
        <v>2313</v>
      </c>
      <c r="G252" s="1">
        <v>5000</v>
      </c>
      <c r="H252" s="1">
        <v>5000</v>
      </c>
    </row>
    <row r="253" spans="1:8" ht="38.25" x14ac:dyDescent="0.25">
      <c r="A253" s="173" t="s">
        <v>32</v>
      </c>
      <c r="B253" s="174" t="s">
        <v>33</v>
      </c>
      <c r="C253" s="1">
        <v>0</v>
      </c>
      <c r="D253" s="1">
        <f>Table1[[#This Row],[NOVI PLAN  2025.]]-Table1[[#This Row],[PLAN 
2025.]]</f>
        <v>0</v>
      </c>
      <c r="E253" s="1"/>
      <c r="F253" s="1"/>
      <c r="G253" s="1">
        <v>0</v>
      </c>
      <c r="H253" s="1">
        <v>0</v>
      </c>
    </row>
    <row r="254" spans="1:8" x14ac:dyDescent="0.25">
      <c r="A254" s="184" t="s">
        <v>24</v>
      </c>
      <c r="B254" s="185" t="s">
        <v>25</v>
      </c>
      <c r="C254" s="176">
        <f>C255</f>
        <v>0</v>
      </c>
      <c r="D254" s="176">
        <f>Table1[[#This Row],[NOVI PLAN  2025.]]-Table1[[#This Row],[PLAN 
2025.]]</f>
        <v>0</v>
      </c>
      <c r="E254" s="176">
        <f>E255</f>
        <v>0</v>
      </c>
      <c r="F254" s="176"/>
      <c r="G254" s="176">
        <f>G255</f>
        <v>0</v>
      </c>
      <c r="H254" s="176">
        <f>H255</f>
        <v>0</v>
      </c>
    </row>
    <row r="255" spans="1:8" ht="25.5" x14ac:dyDescent="0.25">
      <c r="A255" s="173" t="s">
        <v>48</v>
      </c>
      <c r="B255" s="182" t="s">
        <v>49</v>
      </c>
      <c r="C255" s="1">
        <v>0</v>
      </c>
      <c r="D255" s="1">
        <f>Table1[[#This Row],[NOVI PLAN  2025.]]-Table1[[#This Row],[PLAN 
2025.]]</f>
        <v>0</v>
      </c>
      <c r="E255" s="1"/>
      <c r="F255" s="1"/>
      <c r="G255" s="1">
        <v>0</v>
      </c>
      <c r="H255" s="1">
        <v>0</v>
      </c>
    </row>
    <row r="256" spans="1:8" x14ac:dyDescent="0.25">
      <c r="A256" s="165" t="s">
        <v>122</v>
      </c>
      <c r="B256" s="166" t="s">
        <v>123</v>
      </c>
      <c r="C256" s="167">
        <f>C257+C261+C265</f>
        <v>287200</v>
      </c>
      <c r="D256" s="167">
        <f>Table1[[#This Row],[NOVI PLAN  2025.]]-Table1[[#This Row],[PLAN 
2025.]]</f>
        <v>-67200</v>
      </c>
      <c r="E256" s="167">
        <f>E257+E261+E265</f>
        <v>220000</v>
      </c>
      <c r="F256" s="167">
        <f>F257+F261</f>
        <v>117362</v>
      </c>
      <c r="G256" s="167">
        <f>G257+G261+G265</f>
        <v>273000</v>
      </c>
      <c r="H256" s="167">
        <f>H257+H261+H265</f>
        <v>273000</v>
      </c>
    </row>
    <row r="257" spans="1:8" x14ac:dyDescent="0.25">
      <c r="A257" s="183" t="s">
        <v>22</v>
      </c>
      <c r="B257" s="183" t="s">
        <v>124</v>
      </c>
      <c r="C257" s="178">
        <f t="shared" ref="C257:H257" si="91">C259</f>
        <v>263000</v>
      </c>
      <c r="D257" s="178">
        <f>Table1[[#This Row],[NOVI PLAN  2025.]]-Table1[[#This Row],[PLAN 
2025.]]</f>
        <v>-57000</v>
      </c>
      <c r="E257" s="178">
        <f t="shared" si="91"/>
        <v>206000</v>
      </c>
      <c r="F257" s="178">
        <f t="shared" si="91"/>
        <v>110362</v>
      </c>
      <c r="G257" s="186">
        <f t="shared" si="91"/>
        <v>273000</v>
      </c>
      <c r="H257" s="186">
        <f t="shared" si="91"/>
        <v>273000</v>
      </c>
    </row>
    <row r="258" spans="1:8" x14ac:dyDescent="0.25">
      <c r="A258" s="157" t="s">
        <v>592</v>
      </c>
      <c r="B258" s="158" t="s">
        <v>10</v>
      </c>
      <c r="C258" s="1"/>
      <c r="D258" s="1">
        <f>Table1[[#This Row],[NOVI PLAN  2025.]]-Table1[[#This Row],[PLAN 
2025.]]</f>
        <v>206000</v>
      </c>
      <c r="E258" s="1">
        <v>206000</v>
      </c>
      <c r="F258" s="1"/>
      <c r="G258" s="1"/>
      <c r="H258" s="1"/>
    </row>
    <row r="259" spans="1:8" x14ac:dyDescent="0.25">
      <c r="A259" s="184" t="s">
        <v>24</v>
      </c>
      <c r="B259" s="185" t="s">
        <v>25</v>
      </c>
      <c r="C259" s="172">
        <f t="shared" ref="C259:H259" si="92">C260</f>
        <v>263000</v>
      </c>
      <c r="D259" s="172">
        <f>Table1[[#This Row],[NOVI PLAN  2025.]]-Table1[[#This Row],[PLAN 
2025.]]</f>
        <v>-57000</v>
      </c>
      <c r="E259" s="172">
        <f t="shared" si="92"/>
        <v>206000</v>
      </c>
      <c r="F259" s="172">
        <f t="shared" si="92"/>
        <v>110362</v>
      </c>
      <c r="G259" s="172">
        <f t="shared" si="92"/>
        <v>273000</v>
      </c>
      <c r="H259" s="172">
        <f t="shared" si="92"/>
        <v>273000</v>
      </c>
    </row>
    <row r="260" spans="1:8" x14ac:dyDescent="0.25">
      <c r="A260" s="173" t="s">
        <v>125</v>
      </c>
      <c r="B260" s="182" t="s">
        <v>126</v>
      </c>
      <c r="C260" s="1">
        <v>263000</v>
      </c>
      <c r="D260" s="1">
        <f>Table1[[#This Row],[NOVI PLAN  2025.]]-Table1[[#This Row],[PLAN 
2025.]]</f>
        <v>-57000</v>
      </c>
      <c r="E260" s="1">
        <v>206000</v>
      </c>
      <c r="F260" s="1">
        <v>110362</v>
      </c>
      <c r="G260" s="1">
        <v>273000</v>
      </c>
      <c r="H260" s="1">
        <v>273000</v>
      </c>
    </row>
    <row r="261" spans="1:8" x14ac:dyDescent="0.25">
      <c r="A261" s="183" t="s">
        <v>30</v>
      </c>
      <c r="B261" s="183" t="s">
        <v>127</v>
      </c>
      <c r="C261" s="170">
        <f>C263</f>
        <v>24200</v>
      </c>
      <c r="D261" s="170">
        <f>Table1[[#This Row],[NOVI PLAN  2025.]]-Table1[[#This Row],[PLAN 
2025.]]</f>
        <v>-10200</v>
      </c>
      <c r="E261" s="170">
        <f>E263</f>
        <v>14000</v>
      </c>
      <c r="F261" s="170">
        <f>F263</f>
        <v>7000</v>
      </c>
      <c r="G261" s="170">
        <f>G262</f>
        <v>0</v>
      </c>
      <c r="H261" s="170">
        <f>H262</f>
        <v>0</v>
      </c>
    </row>
    <row r="262" spans="1:8" x14ac:dyDescent="0.25">
      <c r="A262" s="157" t="s">
        <v>592</v>
      </c>
      <c r="B262" s="158" t="s">
        <v>10</v>
      </c>
      <c r="C262" s="1"/>
      <c r="D262" s="1">
        <f>Table1[[#This Row],[NOVI PLAN  2025.]]-Table1[[#This Row],[PLAN 
2025.]]</f>
        <v>14000</v>
      </c>
      <c r="E262" s="1">
        <v>14000</v>
      </c>
      <c r="F262" s="1"/>
      <c r="G262" s="1"/>
      <c r="H262" s="1"/>
    </row>
    <row r="263" spans="1:8" x14ac:dyDescent="0.25">
      <c r="A263" s="184" t="s">
        <v>24</v>
      </c>
      <c r="B263" s="185" t="s">
        <v>25</v>
      </c>
      <c r="C263" s="176">
        <f>C264</f>
        <v>24200</v>
      </c>
      <c r="D263" s="176">
        <f>Table1[[#This Row],[NOVI PLAN  2025.]]-Table1[[#This Row],[PLAN 
2025.]]</f>
        <v>-10200</v>
      </c>
      <c r="E263" s="176">
        <f t="shared" ref="E263:H263" si="93">E264</f>
        <v>14000</v>
      </c>
      <c r="F263" s="176">
        <f t="shared" si="93"/>
        <v>7000</v>
      </c>
      <c r="G263" s="176">
        <f t="shared" si="93"/>
        <v>27000</v>
      </c>
      <c r="H263" s="176">
        <f t="shared" si="93"/>
        <v>27000</v>
      </c>
    </row>
    <row r="264" spans="1:8" ht="38.25" x14ac:dyDescent="0.25">
      <c r="A264" s="173" t="s">
        <v>32</v>
      </c>
      <c r="B264" s="174" t="s">
        <v>33</v>
      </c>
      <c r="C264" s="1">
        <v>24200</v>
      </c>
      <c r="D264" s="1">
        <f>Table1[[#This Row],[NOVI PLAN  2025.]]-Table1[[#This Row],[PLAN 
2025.]]</f>
        <v>-10200</v>
      </c>
      <c r="E264" s="1">
        <v>14000</v>
      </c>
      <c r="F264" s="1">
        <v>7000</v>
      </c>
      <c r="G264" s="1">
        <v>27000</v>
      </c>
      <c r="H264" s="1">
        <v>27000</v>
      </c>
    </row>
    <row r="265" spans="1:8" x14ac:dyDescent="0.25">
      <c r="A265" s="183" t="s">
        <v>34</v>
      </c>
      <c r="B265" s="183" t="s">
        <v>128</v>
      </c>
      <c r="C265" s="170">
        <f t="shared" ref="C265:C266" si="94">C266</f>
        <v>0</v>
      </c>
      <c r="D265" s="170">
        <f>Table1[[#This Row],[NOVI PLAN  2025.]]-Table1[[#This Row],[PLAN 
2025.]]</f>
        <v>0</v>
      </c>
      <c r="E265" s="170">
        <f>E266</f>
        <v>0</v>
      </c>
      <c r="F265" s="170"/>
      <c r="G265" s="170">
        <f t="shared" ref="G265:H266" si="95">G266</f>
        <v>0</v>
      </c>
      <c r="H265" s="170">
        <f t="shared" si="95"/>
        <v>0</v>
      </c>
    </row>
    <row r="266" spans="1:8" x14ac:dyDescent="0.25">
      <c r="A266" s="184" t="s">
        <v>36</v>
      </c>
      <c r="B266" s="185" t="s">
        <v>129</v>
      </c>
      <c r="C266" s="172">
        <f t="shared" si="94"/>
        <v>0</v>
      </c>
      <c r="D266" s="172">
        <f>Table1[[#This Row],[NOVI PLAN  2025.]]-Table1[[#This Row],[PLAN 
2025.]]</f>
        <v>0</v>
      </c>
      <c r="E266" s="172">
        <f>E267</f>
        <v>0</v>
      </c>
      <c r="F266" s="172"/>
      <c r="G266" s="172">
        <f t="shared" si="95"/>
        <v>0</v>
      </c>
      <c r="H266" s="172">
        <f t="shared" si="95"/>
        <v>0</v>
      </c>
    </row>
    <row r="267" spans="1:8" x14ac:dyDescent="0.25">
      <c r="A267" s="173" t="s">
        <v>38</v>
      </c>
      <c r="B267" s="182" t="s">
        <v>130</v>
      </c>
      <c r="C267" s="1">
        <v>0</v>
      </c>
      <c r="D267" s="1">
        <f>Table1[[#This Row],[NOVI PLAN  2025.]]-Table1[[#This Row],[PLAN 
2025.]]</f>
        <v>0</v>
      </c>
      <c r="E267" s="1">
        <v>0</v>
      </c>
      <c r="F267" s="1"/>
      <c r="G267" s="1">
        <v>0</v>
      </c>
      <c r="H267" s="1">
        <v>0</v>
      </c>
    </row>
    <row r="268" spans="1:8" x14ac:dyDescent="0.25">
      <c r="A268" s="165" t="s">
        <v>158</v>
      </c>
      <c r="B268" s="166" t="s">
        <v>131</v>
      </c>
      <c r="C268" s="167">
        <f>C269</f>
        <v>1380000</v>
      </c>
      <c r="D268" s="167">
        <f>Table1[[#This Row],[NOVI PLAN  2025.]]-Table1[[#This Row],[PLAN 
2025.]]</f>
        <v>-1246500</v>
      </c>
      <c r="E268" s="167">
        <f>E273</f>
        <v>133500</v>
      </c>
      <c r="F268" s="167">
        <f t="shared" ref="F268:H268" si="96">F273</f>
        <v>5179</v>
      </c>
      <c r="G268" s="167">
        <f t="shared" si="96"/>
        <v>150000</v>
      </c>
      <c r="H268" s="167">
        <f t="shared" si="96"/>
        <v>150000</v>
      </c>
    </row>
    <row r="269" spans="1:8" x14ac:dyDescent="0.25">
      <c r="A269" s="183" t="s">
        <v>132</v>
      </c>
      <c r="B269" s="183" t="s">
        <v>133</v>
      </c>
      <c r="C269" s="178">
        <f>C273</f>
        <v>1380000</v>
      </c>
      <c r="D269" s="178">
        <f>Table1[[#This Row],[NOVI PLAN  2025.]]-Table1[[#This Row],[PLAN 
2025.]]</f>
        <v>-1246500</v>
      </c>
      <c r="E269" s="178">
        <f>E273</f>
        <v>133500</v>
      </c>
      <c r="F269" s="178">
        <f>F273</f>
        <v>5179</v>
      </c>
      <c r="G269" s="178">
        <f>SUM(G270:G272)</f>
        <v>0</v>
      </c>
      <c r="H269" s="178">
        <f>SUM(H270:H272)</f>
        <v>0</v>
      </c>
    </row>
    <row r="270" spans="1:8" x14ac:dyDescent="0.25">
      <c r="A270" s="157" t="s">
        <v>592</v>
      </c>
      <c r="B270" s="158" t="s">
        <v>10</v>
      </c>
      <c r="C270" s="1"/>
      <c r="D270" s="1">
        <f>Table1[[#This Row],[NOVI PLAN  2025.]]-Table1[[#This Row],[PLAN 
2025.]]</f>
        <v>1850</v>
      </c>
      <c r="E270" s="1">
        <f>E269-E271</f>
        <v>1850</v>
      </c>
      <c r="F270" s="1"/>
      <c r="G270" s="1"/>
      <c r="H270" s="1"/>
    </row>
    <row r="271" spans="1:8" x14ac:dyDescent="0.25">
      <c r="A271" s="157" t="s">
        <v>608</v>
      </c>
      <c r="B271" s="158" t="s">
        <v>14</v>
      </c>
      <c r="C271" s="1"/>
      <c r="D271" s="1">
        <f>Table1[[#This Row],[NOVI PLAN  2025.]]-Table1[[#This Row],[PLAN 
2025.]]</f>
        <v>131650</v>
      </c>
      <c r="E271" s="1">
        <v>131650</v>
      </c>
      <c r="F271" s="1"/>
      <c r="G271" s="1"/>
      <c r="H271" s="1"/>
    </row>
    <row r="272" spans="1:8" x14ac:dyDescent="0.25">
      <c r="A272" s="157" t="s">
        <v>90</v>
      </c>
      <c r="B272" s="160" t="s">
        <v>584</v>
      </c>
      <c r="C272" s="1"/>
      <c r="D272" s="1">
        <f>Table1[[#This Row],[NOVI PLAN  2025.]]-Table1[[#This Row],[PLAN 
2025.]]</f>
        <v>0</v>
      </c>
      <c r="E272" s="1"/>
      <c r="F272" s="1"/>
      <c r="G272" s="1"/>
      <c r="H272" s="1"/>
    </row>
    <row r="273" spans="1:8" x14ac:dyDescent="0.25">
      <c r="A273" s="184" t="s">
        <v>36</v>
      </c>
      <c r="B273" s="185" t="s">
        <v>129</v>
      </c>
      <c r="C273" s="176">
        <f>C274</f>
        <v>1380000</v>
      </c>
      <c r="D273" s="176">
        <f>Table1[[#This Row],[NOVI PLAN  2025.]]-Table1[[#This Row],[PLAN 
2025.]]</f>
        <v>-1246500</v>
      </c>
      <c r="E273" s="176">
        <f t="shared" ref="E273:H273" si="97">E274</f>
        <v>133500</v>
      </c>
      <c r="F273" s="176">
        <f t="shared" si="97"/>
        <v>5179</v>
      </c>
      <c r="G273" s="176">
        <f t="shared" si="97"/>
        <v>150000</v>
      </c>
      <c r="H273" s="176">
        <f t="shared" si="97"/>
        <v>150000</v>
      </c>
    </row>
    <row r="274" spans="1:8" x14ac:dyDescent="0.25">
      <c r="A274" s="173" t="s">
        <v>38</v>
      </c>
      <c r="B274" s="182" t="s">
        <v>39</v>
      </c>
      <c r="C274" s="1">
        <v>1380000</v>
      </c>
      <c r="D274" s="1">
        <f>Table1[[#This Row],[NOVI PLAN  2025.]]-Table1[[#This Row],[PLAN 
2025.]]</f>
        <v>-1246500</v>
      </c>
      <c r="E274" s="1">
        <v>133500</v>
      </c>
      <c r="F274" s="1">
        <v>5179</v>
      </c>
      <c r="G274" s="1">
        <v>150000</v>
      </c>
      <c r="H274" s="1">
        <v>150000</v>
      </c>
    </row>
    <row r="275" spans="1:8" x14ac:dyDescent="0.25">
      <c r="A275" s="163" t="s">
        <v>134</v>
      </c>
      <c r="B275" s="163" t="s">
        <v>135</v>
      </c>
      <c r="C275" s="164">
        <f>C279</f>
        <v>889240</v>
      </c>
      <c r="D275" s="164">
        <f>Table1[[#This Row],[NOVI PLAN  2025.]]-Table1[[#This Row],[PLAN 
2025.]]</f>
        <v>0</v>
      </c>
      <c r="E275" s="164">
        <f>SUM(E276:E278)</f>
        <v>889240</v>
      </c>
      <c r="F275" s="164">
        <f t="shared" ref="F275:H275" si="98">SUM(F276:F278)</f>
        <v>0</v>
      </c>
      <c r="G275" s="164">
        <f t="shared" si="98"/>
        <v>901952.3</v>
      </c>
      <c r="H275" s="164">
        <f t="shared" si="98"/>
        <v>901952.3</v>
      </c>
    </row>
    <row r="276" spans="1:8" x14ac:dyDescent="0.25">
      <c r="A276" s="157" t="s">
        <v>592</v>
      </c>
      <c r="B276" s="158" t="s">
        <v>10</v>
      </c>
      <c r="C276" s="159">
        <f>C281+C288+C293+C297</f>
        <v>0</v>
      </c>
      <c r="D276" s="159">
        <f>Table1[[#This Row],[NOVI PLAN  2025.]]-Table1[[#This Row],[PLAN 
2025.]]</f>
        <v>652240</v>
      </c>
      <c r="E276" s="159">
        <f>E279-E277-E278</f>
        <v>652240</v>
      </c>
      <c r="F276" s="159">
        <f t="shared" ref="F276:H276" si="99">F279-F277-F278</f>
        <v>0</v>
      </c>
      <c r="G276" s="159">
        <f t="shared" si="99"/>
        <v>901952.3</v>
      </c>
      <c r="H276" s="159">
        <f t="shared" si="99"/>
        <v>901952.3</v>
      </c>
    </row>
    <row r="277" spans="1:8" x14ac:dyDescent="0.25">
      <c r="A277" s="157" t="s">
        <v>593</v>
      </c>
      <c r="B277" s="158" t="s">
        <v>89</v>
      </c>
      <c r="C277" s="159">
        <f>C283</f>
        <v>0</v>
      </c>
      <c r="D277" s="159">
        <f>Table1[[#This Row],[NOVI PLAN  2025.]]-Table1[[#This Row],[PLAN 
2025.]]</f>
        <v>137000</v>
      </c>
      <c r="E277" s="159">
        <v>137000</v>
      </c>
      <c r="F277" s="159"/>
      <c r="G277" s="159">
        <f>G283</f>
        <v>0</v>
      </c>
      <c r="H277" s="159">
        <f>H283</f>
        <v>0</v>
      </c>
    </row>
    <row r="278" spans="1:8" x14ac:dyDescent="0.25">
      <c r="A278" s="157" t="s">
        <v>13</v>
      </c>
      <c r="B278" s="158" t="s">
        <v>14</v>
      </c>
      <c r="C278" s="161"/>
      <c r="D278" s="161">
        <f>Table1[[#This Row],[NOVI PLAN  2025.]]-Table1[[#This Row],[PLAN 
2025.]]</f>
        <v>100000</v>
      </c>
      <c r="E278" s="161">
        <v>100000</v>
      </c>
      <c r="F278" s="161"/>
      <c r="G278" s="161"/>
      <c r="H278" s="161"/>
    </row>
    <row r="279" spans="1:8" x14ac:dyDescent="0.25">
      <c r="A279" s="166" t="s">
        <v>20</v>
      </c>
      <c r="B279" s="187" t="s">
        <v>136</v>
      </c>
      <c r="C279" s="167">
        <f>C280+C287+C292+C296</f>
        <v>889240</v>
      </c>
      <c r="D279" s="167">
        <f>Table1[[#This Row],[NOVI PLAN  2025.]]-Table1[[#This Row],[PLAN 
2025.]]</f>
        <v>0</v>
      </c>
      <c r="E279" s="167">
        <f>E280+E287+E292+E296</f>
        <v>889240</v>
      </c>
      <c r="F279" s="167"/>
      <c r="G279" s="167">
        <f>G284+G289+G294+G298</f>
        <v>901952.3</v>
      </c>
      <c r="H279" s="167">
        <f>H284+H289+H294+H298</f>
        <v>901952.3</v>
      </c>
    </row>
    <row r="280" spans="1:8" x14ac:dyDescent="0.25">
      <c r="A280" s="183" t="s">
        <v>22</v>
      </c>
      <c r="B280" s="183" t="s">
        <v>137</v>
      </c>
      <c r="C280" s="178">
        <f>C284</f>
        <v>737500</v>
      </c>
      <c r="D280" s="178">
        <f>Table1[[#This Row],[NOVI PLAN  2025.]]-Table1[[#This Row],[PLAN 
2025.]]</f>
        <v>0</v>
      </c>
      <c r="E280" s="178">
        <f>E284</f>
        <v>737500</v>
      </c>
      <c r="F280" s="178"/>
      <c r="G280" s="178">
        <f>SUM(G281:G283)</f>
        <v>0</v>
      </c>
      <c r="H280" s="178">
        <f>SUM(H281:H283)</f>
        <v>0</v>
      </c>
    </row>
    <row r="281" spans="1:8" x14ac:dyDescent="0.25">
      <c r="A281" s="157" t="s">
        <v>592</v>
      </c>
      <c r="B281" s="158" t="s">
        <v>10</v>
      </c>
      <c r="C281" s="1"/>
      <c r="D281" s="1">
        <f>Table1[[#This Row],[NOVI PLAN  2025.]]-Table1[[#This Row],[PLAN 
2025.]]</f>
        <v>496500</v>
      </c>
      <c r="E281" s="1">
        <v>496500</v>
      </c>
      <c r="F281" s="1"/>
      <c r="G281" s="1">
        <f>G288+G293+G297</f>
        <v>0</v>
      </c>
      <c r="H281" s="1">
        <f>H288+H293+H297</f>
        <v>0</v>
      </c>
    </row>
    <row r="282" spans="1:8" x14ac:dyDescent="0.25">
      <c r="A282" s="157" t="s">
        <v>593</v>
      </c>
      <c r="B282" s="158" t="s">
        <v>89</v>
      </c>
      <c r="C282" s="1"/>
      <c r="D282" s="1">
        <f>Table1[[#This Row],[NOVI PLAN  2025.]]-Table1[[#This Row],[PLAN 
2025.]]</f>
        <v>141000</v>
      </c>
      <c r="E282" s="1">
        <v>141000</v>
      </c>
      <c r="F282" s="1"/>
      <c r="G282" s="1"/>
      <c r="H282" s="1"/>
    </row>
    <row r="283" spans="1:8" x14ac:dyDescent="0.25">
      <c r="A283" s="157" t="s">
        <v>608</v>
      </c>
      <c r="B283" s="158" t="s">
        <v>14</v>
      </c>
      <c r="C283" s="1"/>
      <c r="D283" s="1">
        <f>Table1[[#This Row],[NOVI PLAN  2025.]]-Table1[[#This Row],[PLAN 
2025.]]</f>
        <v>100000</v>
      </c>
      <c r="E283" s="1">
        <v>100000</v>
      </c>
      <c r="F283" s="1"/>
      <c r="G283" s="1"/>
      <c r="H283" s="1"/>
    </row>
    <row r="284" spans="1:8" x14ac:dyDescent="0.25">
      <c r="A284" s="184" t="s">
        <v>24</v>
      </c>
      <c r="B284" s="185" t="s">
        <v>25</v>
      </c>
      <c r="C284" s="176">
        <f>C285+C286</f>
        <v>737500</v>
      </c>
      <c r="D284" s="176">
        <f>Table1[[#This Row],[NOVI PLAN  2025.]]-Table1[[#This Row],[PLAN 
2025.]]</f>
        <v>0</v>
      </c>
      <c r="E284" s="176">
        <f>E285+E286</f>
        <v>737500</v>
      </c>
      <c r="F284" s="176"/>
      <c r="G284" s="176">
        <f>G285+G286</f>
        <v>742500.6</v>
      </c>
      <c r="H284" s="176">
        <f>H285+H286</f>
        <v>742500.6</v>
      </c>
    </row>
    <row r="285" spans="1:8" x14ac:dyDescent="0.25">
      <c r="A285" s="173" t="s">
        <v>26</v>
      </c>
      <c r="B285" s="182" t="s">
        <v>27</v>
      </c>
      <c r="C285" s="1">
        <v>689100</v>
      </c>
      <c r="D285" s="1">
        <f>Table1[[#This Row],[NOVI PLAN  2025.]]-Table1[[#This Row],[PLAN 
2025.]]</f>
        <v>0</v>
      </c>
      <c r="E285" s="1">
        <v>689100</v>
      </c>
      <c r="F285" s="1"/>
      <c r="G285" s="1">
        <v>692600.1</v>
      </c>
      <c r="H285" s="1">
        <v>692600.1</v>
      </c>
    </row>
    <row r="286" spans="1:8" x14ac:dyDescent="0.25">
      <c r="A286" s="173" t="s">
        <v>28</v>
      </c>
      <c r="B286" s="182" t="s">
        <v>29</v>
      </c>
      <c r="C286" s="1">
        <v>48400</v>
      </c>
      <c r="D286" s="1">
        <f>Table1[[#This Row],[NOVI PLAN  2025.]]-Table1[[#This Row],[PLAN 
2025.]]</f>
        <v>0</v>
      </c>
      <c r="E286" s="1">
        <v>48400</v>
      </c>
      <c r="F286" s="1"/>
      <c r="G286" s="1">
        <v>49900.5</v>
      </c>
      <c r="H286" s="1">
        <v>49900.5</v>
      </c>
    </row>
    <row r="287" spans="1:8" x14ac:dyDescent="0.25">
      <c r="A287" s="183" t="s">
        <v>30</v>
      </c>
      <c r="B287" s="183" t="s">
        <v>138</v>
      </c>
      <c r="C287" s="178">
        <f>C289</f>
        <v>127840</v>
      </c>
      <c r="D287" s="178">
        <f>Table1[[#This Row],[NOVI PLAN  2025.]]-Table1[[#This Row],[PLAN 
2025.]]</f>
        <v>0</v>
      </c>
      <c r="E287" s="178">
        <f>E289</f>
        <v>127840</v>
      </c>
      <c r="F287" s="178"/>
      <c r="G287" s="178">
        <f>SUM(G288:G288)</f>
        <v>0</v>
      </c>
      <c r="H287" s="178">
        <f>SUM(H288:H288)</f>
        <v>0</v>
      </c>
    </row>
    <row r="288" spans="1:8" x14ac:dyDescent="0.25">
      <c r="A288" s="157" t="s">
        <v>592</v>
      </c>
      <c r="B288" s="158" t="s">
        <v>10</v>
      </c>
      <c r="C288" s="1"/>
      <c r="D288" s="1">
        <f>Table1[[#This Row],[NOVI PLAN  2025.]]-Table1[[#This Row],[PLAN 
2025.]]</f>
        <v>127840</v>
      </c>
      <c r="E288" s="1">
        <v>127840</v>
      </c>
      <c r="F288" s="1"/>
      <c r="G288" s="1"/>
      <c r="H288" s="1"/>
    </row>
    <row r="289" spans="1:8" x14ac:dyDescent="0.25">
      <c r="A289" s="184" t="s">
        <v>24</v>
      </c>
      <c r="B289" s="185" t="s">
        <v>25</v>
      </c>
      <c r="C289" s="176">
        <f>C290+C291</f>
        <v>127840</v>
      </c>
      <c r="D289" s="176">
        <f>Table1[[#This Row],[NOVI PLAN  2025.]]-Table1[[#This Row],[PLAN 
2025.]]</f>
        <v>0</v>
      </c>
      <c r="E289" s="176">
        <f>E290+E291</f>
        <v>127840</v>
      </c>
      <c r="F289" s="176"/>
      <c r="G289" s="176">
        <f>G290+G291</f>
        <v>132451.4</v>
      </c>
      <c r="H289" s="176">
        <f>H290+H291</f>
        <v>132451.4</v>
      </c>
    </row>
    <row r="290" spans="1:8" x14ac:dyDescent="0.25">
      <c r="A290" s="173" t="s">
        <v>28</v>
      </c>
      <c r="B290" s="182" t="s">
        <v>29</v>
      </c>
      <c r="C290" s="1">
        <v>126640</v>
      </c>
      <c r="D290" s="1">
        <f>Table1[[#This Row],[NOVI PLAN  2025.]]-Table1[[#This Row],[PLAN 
2025.]]</f>
        <v>0</v>
      </c>
      <c r="E290" s="1">
        <v>126640</v>
      </c>
      <c r="F290" s="1"/>
      <c r="G290" s="1">
        <v>131451.4</v>
      </c>
      <c r="H290" s="1">
        <v>131451.4</v>
      </c>
    </row>
    <row r="291" spans="1:8" x14ac:dyDescent="0.25">
      <c r="A291" s="173" t="s">
        <v>43</v>
      </c>
      <c r="B291" s="182" t="s">
        <v>44</v>
      </c>
      <c r="C291" s="1">
        <v>1200</v>
      </c>
      <c r="D291" s="1">
        <f>Table1[[#This Row],[NOVI PLAN  2025.]]-Table1[[#This Row],[PLAN 
2025.]]</f>
        <v>0</v>
      </c>
      <c r="E291" s="1">
        <v>1200</v>
      </c>
      <c r="F291" s="1"/>
      <c r="G291" s="1">
        <v>1000</v>
      </c>
      <c r="H291" s="1">
        <v>1000</v>
      </c>
    </row>
    <row r="292" spans="1:8" x14ac:dyDescent="0.25">
      <c r="A292" s="183" t="s">
        <v>78</v>
      </c>
      <c r="B292" s="183" t="s">
        <v>139</v>
      </c>
      <c r="C292" s="178">
        <f>C294</f>
        <v>9400</v>
      </c>
      <c r="D292" s="178">
        <f>Table1[[#This Row],[NOVI PLAN  2025.]]-Table1[[#This Row],[PLAN 
2025.]]</f>
        <v>0</v>
      </c>
      <c r="E292" s="178">
        <f>E294</f>
        <v>9400</v>
      </c>
      <c r="F292" s="178"/>
      <c r="G292" s="178">
        <f>SUM(G293:G293)</f>
        <v>0</v>
      </c>
      <c r="H292" s="178">
        <f>SUM(H293:H293)</f>
        <v>0</v>
      </c>
    </row>
    <row r="293" spans="1:8" x14ac:dyDescent="0.25">
      <c r="A293" s="157" t="s">
        <v>592</v>
      </c>
      <c r="B293" s="158" t="s">
        <v>10</v>
      </c>
      <c r="C293" s="1"/>
      <c r="D293" s="1">
        <f>Table1[[#This Row],[NOVI PLAN  2025.]]-Table1[[#This Row],[PLAN 
2025.]]</f>
        <v>9400</v>
      </c>
      <c r="E293" s="1">
        <v>9400</v>
      </c>
      <c r="F293" s="1"/>
      <c r="G293" s="1"/>
      <c r="H293" s="1"/>
    </row>
    <row r="294" spans="1:8" x14ac:dyDescent="0.25">
      <c r="A294" s="184" t="s">
        <v>24</v>
      </c>
      <c r="B294" s="185" t="s">
        <v>25</v>
      </c>
      <c r="C294" s="176">
        <f>C295</f>
        <v>9400</v>
      </c>
      <c r="D294" s="176">
        <f>Table1[[#This Row],[NOVI PLAN  2025.]]-Table1[[#This Row],[PLAN 
2025.]]</f>
        <v>0</v>
      </c>
      <c r="E294" s="176">
        <f>E295</f>
        <v>9400</v>
      </c>
      <c r="F294" s="176"/>
      <c r="G294" s="176">
        <f>G295</f>
        <v>10500</v>
      </c>
      <c r="H294" s="176">
        <f>H295</f>
        <v>10500</v>
      </c>
    </row>
    <row r="295" spans="1:8" ht="38.25" x14ac:dyDescent="0.25">
      <c r="A295" s="173" t="s">
        <v>32</v>
      </c>
      <c r="B295" s="174" t="s">
        <v>33</v>
      </c>
      <c r="C295" s="1">
        <v>9400</v>
      </c>
      <c r="D295" s="1">
        <f>Table1[[#This Row],[NOVI PLAN  2025.]]-Table1[[#This Row],[PLAN 
2025.]]</f>
        <v>0</v>
      </c>
      <c r="E295" s="1">
        <v>9400</v>
      </c>
      <c r="F295" s="1"/>
      <c r="G295" s="1">
        <v>10500</v>
      </c>
      <c r="H295" s="1">
        <v>10500</v>
      </c>
    </row>
    <row r="296" spans="1:8" x14ac:dyDescent="0.25">
      <c r="A296" s="183" t="s">
        <v>62</v>
      </c>
      <c r="B296" s="183" t="s">
        <v>140</v>
      </c>
      <c r="C296" s="178">
        <f>C298</f>
        <v>14500</v>
      </c>
      <c r="D296" s="178">
        <f>Table1[[#This Row],[NOVI PLAN  2025.]]-Table1[[#This Row],[PLAN 
2025.]]</f>
        <v>0</v>
      </c>
      <c r="E296" s="178">
        <f>E298</f>
        <v>14500</v>
      </c>
      <c r="F296" s="178"/>
      <c r="G296" s="178">
        <f>SUM(G297:G297)</f>
        <v>0</v>
      </c>
      <c r="H296" s="178">
        <f>SUM(H297:H297)</f>
        <v>0</v>
      </c>
    </row>
    <row r="297" spans="1:8" x14ac:dyDescent="0.25">
      <c r="A297" s="157" t="s">
        <v>592</v>
      </c>
      <c r="B297" s="158" t="s">
        <v>10</v>
      </c>
      <c r="C297" s="1"/>
      <c r="D297" s="1">
        <f>Table1[[#This Row],[NOVI PLAN  2025.]]-Table1[[#This Row],[PLAN 
2025.]]</f>
        <v>14500</v>
      </c>
      <c r="E297" s="1">
        <v>14500</v>
      </c>
      <c r="F297" s="1"/>
      <c r="G297" s="1"/>
      <c r="H297" s="1"/>
    </row>
    <row r="298" spans="1:8" x14ac:dyDescent="0.25">
      <c r="A298" s="184" t="s">
        <v>36</v>
      </c>
      <c r="B298" s="185" t="s">
        <v>37</v>
      </c>
      <c r="C298" s="176">
        <f>C299</f>
        <v>14500</v>
      </c>
      <c r="D298" s="176">
        <f>Table1[[#This Row],[NOVI PLAN  2025.]]-Table1[[#This Row],[PLAN 
2025.]]</f>
        <v>0</v>
      </c>
      <c r="E298" s="176">
        <f>E299</f>
        <v>14500</v>
      </c>
      <c r="F298" s="176"/>
      <c r="G298" s="176">
        <f>G299</f>
        <v>16500.3</v>
      </c>
      <c r="H298" s="176">
        <f>H299</f>
        <v>16500.3</v>
      </c>
    </row>
    <row r="299" spans="1:8" x14ac:dyDescent="0.25">
      <c r="A299" s="173" t="s">
        <v>38</v>
      </c>
      <c r="B299" s="182" t="s">
        <v>39</v>
      </c>
      <c r="C299" s="1">
        <v>14500</v>
      </c>
      <c r="D299" s="1">
        <f>Table1[[#This Row],[NOVI PLAN  2025.]]-Table1[[#This Row],[PLAN 
2025.]]</f>
        <v>0</v>
      </c>
      <c r="E299" s="1">
        <v>14500</v>
      </c>
      <c r="F299" s="1"/>
      <c r="G299" s="1">
        <v>16500.3</v>
      </c>
      <c r="H299" s="1">
        <v>16500.3</v>
      </c>
    </row>
    <row r="300" spans="1:8" ht="25.5" x14ac:dyDescent="0.25">
      <c r="A300" s="163" t="s">
        <v>141</v>
      </c>
      <c r="B300" s="188" t="s">
        <v>142</v>
      </c>
      <c r="C300" s="189">
        <f>C304</f>
        <v>122200</v>
      </c>
      <c r="D300" s="189">
        <f>Table1[[#This Row],[NOVI PLAN  2025.]]-Table1[[#This Row],[PLAN 
2025.]]</f>
        <v>3600</v>
      </c>
      <c r="E300" s="189">
        <f>SUM(E301:E303)</f>
        <v>125800</v>
      </c>
      <c r="F300" s="189">
        <f t="shared" ref="F300:H300" si="100">SUM(F301:F303)</f>
        <v>0</v>
      </c>
      <c r="G300" s="189">
        <f t="shared" si="100"/>
        <v>0</v>
      </c>
      <c r="H300" s="189">
        <f t="shared" si="100"/>
        <v>0</v>
      </c>
    </row>
    <row r="301" spans="1:8" x14ac:dyDescent="0.25">
      <c r="A301" s="157" t="s">
        <v>592</v>
      </c>
      <c r="B301" s="158" t="s">
        <v>10</v>
      </c>
      <c r="C301" s="159">
        <f>C306+C313</f>
        <v>0</v>
      </c>
      <c r="D301" s="159">
        <f>Table1[[#This Row],[NOVI PLAN  2025.]]-Table1[[#This Row],[PLAN 
2025.]]</f>
        <v>111500</v>
      </c>
      <c r="E301" s="159">
        <f>E306+E313</f>
        <v>111500</v>
      </c>
      <c r="F301" s="159">
        <f t="shared" ref="F301:H301" si="101">F306+F313</f>
        <v>0</v>
      </c>
      <c r="G301" s="159">
        <f t="shared" si="101"/>
        <v>0</v>
      </c>
      <c r="H301" s="159">
        <f t="shared" si="101"/>
        <v>0</v>
      </c>
    </row>
    <row r="302" spans="1:8" x14ac:dyDescent="0.25">
      <c r="A302" s="157" t="s">
        <v>593</v>
      </c>
      <c r="B302" s="158" t="s">
        <v>89</v>
      </c>
      <c r="C302" s="159">
        <f>C307</f>
        <v>0</v>
      </c>
      <c r="D302" s="159">
        <f>Table1[[#This Row],[NOVI PLAN  2025.]]-Table1[[#This Row],[PLAN 
2025.]]</f>
        <v>2000</v>
      </c>
      <c r="E302" s="159">
        <f>E307</f>
        <v>2000</v>
      </c>
      <c r="F302" s="159">
        <f t="shared" ref="F302:H302" si="102">F307</f>
        <v>0</v>
      </c>
      <c r="G302" s="159">
        <f t="shared" si="102"/>
        <v>0</v>
      </c>
      <c r="H302" s="159">
        <f t="shared" si="102"/>
        <v>0</v>
      </c>
    </row>
    <row r="303" spans="1:8" x14ac:dyDescent="0.25">
      <c r="A303" s="157" t="s">
        <v>608</v>
      </c>
      <c r="B303" s="158" t="s">
        <v>14</v>
      </c>
      <c r="C303" s="1"/>
      <c r="D303" s="1">
        <f>Table1[[#This Row],[NOVI PLAN  2025.]]-Table1[[#This Row],[PLAN 
2025.]]</f>
        <v>12300</v>
      </c>
      <c r="E303" s="1">
        <f>E314</f>
        <v>12300</v>
      </c>
      <c r="F303" s="1">
        <f t="shared" ref="F303:H303" si="103">F314</f>
        <v>0</v>
      </c>
      <c r="G303" s="1">
        <f t="shared" si="103"/>
        <v>0</v>
      </c>
      <c r="H303" s="1">
        <f t="shared" si="103"/>
        <v>0</v>
      </c>
    </row>
    <row r="304" spans="1:8" x14ac:dyDescent="0.25">
      <c r="A304" s="166" t="s">
        <v>20</v>
      </c>
      <c r="B304" s="187" t="s">
        <v>143</v>
      </c>
      <c r="C304" s="177">
        <f>C305+C312</f>
        <v>122200</v>
      </c>
      <c r="D304" s="177">
        <f>Table1[[#This Row],[NOVI PLAN  2025.]]-Table1[[#This Row],[PLAN 
2025.]]</f>
        <v>3600</v>
      </c>
      <c r="E304" s="177">
        <f>E305+E312</f>
        <v>125800</v>
      </c>
      <c r="F304" s="177"/>
      <c r="G304" s="177">
        <f>G305+G312</f>
        <v>0</v>
      </c>
      <c r="H304" s="177">
        <f>H305+H312</f>
        <v>0</v>
      </c>
    </row>
    <row r="305" spans="1:8" x14ac:dyDescent="0.25">
      <c r="A305" s="183" t="s">
        <v>22</v>
      </c>
      <c r="B305" s="183" t="s">
        <v>144</v>
      </c>
      <c r="C305" s="178">
        <f>C308</f>
        <v>107200</v>
      </c>
      <c r="D305" s="178">
        <f>Table1[[#This Row],[NOVI PLAN  2025.]]-Table1[[#This Row],[PLAN 
2025.]]</f>
        <v>5600</v>
      </c>
      <c r="E305" s="178">
        <f>E308</f>
        <v>112800</v>
      </c>
      <c r="F305" s="178"/>
      <c r="G305" s="178">
        <f>SUM(G306:G307)</f>
        <v>0</v>
      </c>
      <c r="H305" s="178">
        <f>SUM(H306:H307)</f>
        <v>0</v>
      </c>
    </row>
    <row r="306" spans="1:8" x14ac:dyDescent="0.25">
      <c r="A306" s="157" t="s">
        <v>592</v>
      </c>
      <c r="B306" s="158" t="s">
        <v>10</v>
      </c>
      <c r="C306" s="1"/>
      <c r="D306" s="1">
        <f>Table1[[#This Row],[NOVI PLAN  2025.]]-Table1[[#This Row],[PLAN 
2025.]]</f>
        <v>110800</v>
      </c>
      <c r="E306" s="1">
        <v>110800</v>
      </c>
      <c r="F306" s="1"/>
      <c r="G306" s="1"/>
      <c r="H306" s="1"/>
    </row>
    <row r="307" spans="1:8" x14ac:dyDescent="0.25">
      <c r="A307" s="157" t="s">
        <v>593</v>
      </c>
      <c r="B307" s="158" t="s">
        <v>89</v>
      </c>
      <c r="C307" s="1"/>
      <c r="D307" s="1">
        <f>Table1[[#This Row],[NOVI PLAN  2025.]]-Table1[[#This Row],[PLAN 
2025.]]</f>
        <v>2000</v>
      </c>
      <c r="E307" s="1">
        <v>2000</v>
      </c>
      <c r="F307" s="1"/>
      <c r="G307" s="1"/>
      <c r="H307" s="1"/>
    </row>
    <row r="308" spans="1:8" x14ac:dyDescent="0.25">
      <c r="A308" s="184" t="s">
        <v>24</v>
      </c>
      <c r="B308" s="185" t="s">
        <v>25</v>
      </c>
      <c r="C308" s="176">
        <f>SUM(C309:C311)</f>
        <v>107200</v>
      </c>
      <c r="D308" s="176">
        <f>Table1[[#This Row],[NOVI PLAN  2025.]]-Table1[[#This Row],[PLAN 
2025.]]</f>
        <v>5600</v>
      </c>
      <c r="E308" s="176">
        <f>SUM(E309:E311)</f>
        <v>112800</v>
      </c>
      <c r="F308" s="176"/>
      <c r="G308" s="176">
        <f>SUM(G309:G311)</f>
        <v>116200</v>
      </c>
      <c r="H308" s="176">
        <f>SUM(H309:H311)</f>
        <v>116200</v>
      </c>
    </row>
    <row r="309" spans="1:8" x14ac:dyDescent="0.25">
      <c r="A309" s="173" t="s">
        <v>26</v>
      </c>
      <c r="B309" s="182" t="s">
        <v>27</v>
      </c>
      <c r="C309" s="1">
        <v>79100</v>
      </c>
      <c r="D309" s="1">
        <f>Table1[[#This Row],[NOVI PLAN  2025.]]-Table1[[#This Row],[PLAN 
2025.]]</f>
        <v>7600</v>
      </c>
      <c r="E309" s="1">
        <v>86700</v>
      </c>
      <c r="F309" s="1"/>
      <c r="G309" s="1">
        <v>85400</v>
      </c>
      <c r="H309" s="1">
        <v>85400</v>
      </c>
    </row>
    <row r="310" spans="1:8" x14ac:dyDescent="0.25">
      <c r="A310" s="173" t="s">
        <v>28</v>
      </c>
      <c r="B310" s="182" t="s">
        <v>29</v>
      </c>
      <c r="C310" s="1">
        <v>27300</v>
      </c>
      <c r="D310" s="1">
        <f>Table1[[#This Row],[NOVI PLAN  2025.]]-Table1[[#This Row],[PLAN 
2025.]]</f>
        <v>-2000</v>
      </c>
      <c r="E310" s="1">
        <v>25300</v>
      </c>
      <c r="F310" s="1"/>
      <c r="G310" s="1">
        <v>30000</v>
      </c>
      <c r="H310" s="1">
        <v>30000</v>
      </c>
    </row>
    <row r="311" spans="1:8" x14ac:dyDescent="0.25">
      <c r="A311" s="173" t="s">
        <v>43</v>
      </c>
      <c r="B311" s="182" t="s">
        <v>44</v>
      </c>
      <c r="C311" s="1">
        <v>800</v>
      </c>
      <c r="D311" s="1">
        <f>Table1[[#This Row],[NOVI PLAN  2025.]]-Table1[[#This Row],[PLAN 
2025.]]</f>
        <v>0</v>
      </c>
      <c r="E311" s="1">
        <v>800</v>
      </c>
      <c r="F311" s="1"/>
      <c r="G311" s="1">
        <v>800</v>
      </c>
      <c r="H311" s="1">
        <v>800</v>
      </c>
    </row>
    <row r="312" spans="1:8" x14ac:dyDescent="0.25">
      <c r="A312" s="183" t="s">
        <v>67</v>
      </c>
      <c r="B312" s="183" t="s">
        <v>145</v>
      </c>
      <c r="C312" s="178">
        <f>C315</f>
        <v>15000</v>
      </c>
      <c r="D312" s="178">
        <f>Table1[[#This Row],[NOVI PLAN  2025.]]-Table1[[#This Row],[PLAN 
2025.]]</f>
        <v>-2000</v>
      </c>
      <c r="E312" s="178">
        <f>E315</f>
        <v>13000</v>
      </c>
      <c r="F312" s="178"/>
      <c r="G312" s="178">
        <f>SUM(G313:G313)</f>
        <v>0</v>
      </c>
      <c r="H312" s="178">
        <f>SUM(H313:H313)</f>
        <v>0</v>
      </c>
    </row>
    <row r="313" spans="1:8" x14ac:dyDescent="0.25">
      <c r="A313" s="157" t="s">
        <v>592</v>
      </c>
      <c r="B313" s="158" t="s">
        <v>10</v>
      </c>
      <c r="C313" s="1"/>
      <c r="D313" s="1">
        <f>Table1[[#This Row],[NOVI PLAN  2025.]]-Table1[[#This Row],[PLAN 
2025.]]</f>
        <v>700</v>
      </c>
      <c r="E313" s="1">
        <v>700</v>
      </c>
      <c r="F313" s="1"/>
      <c r="G313" s="1"/>
      <c r="H313" s="1"/>
    </row>
    <row r="314" spans="1:8" x14ac:dyDescent="0.25">
      <c r="A314" s="157" t="s">
        <v>608</v>
      </c>
      <c r="B314" s="158" t="s">
        <v>14</v>
      </c>
      <c r="C314" s="1"/>
      <c r="D314" s="1">
        <f>Table1[[#This Row],[NOVI PLAN  2025.]]-Table1[[#This Row],[PLAN 
2025.]]</f>
        <v>12300</v>
      </c>
      <c r="E314" s="1">
        <v>12300</v>
      </c>
      <c r="F314" s="1"/>
      <c r="G314" s="1"/>
      <c r="H314" s="1"/>
    </row>
    <row r="315" spans="1:8" x14ac:dyDescent="0.25">
      <c r="A315" s="184" t="s">
        <v>36</v>
      </c>
      <c r="B315" s="185" t="s">
        <v>37</v>
      </c>
      <c r="C315" s="176">
        <f>SUM(C316:C317)</f>
        <v>15000</v>
      </c>
      <c r="D315" s="176">
        <f>Table1[[#This Row],[NOVI PLAN  2025.]]-Table1[[#This Row],[PLAN 
2025.]]</f>
        <v>-2000</v>
      </c>
      <c r="E315" s="176">
        <f>SUM(E316:E317)</f>
        <v>13000</v>
      </c>
      <c r="F315" s="176"/>
      <c r="G315" s="176">
        <f>SUM(G316:G317)</f>
        <v>18000</v>
      </c>
      <c r="H315" s="176">
        <f>SUM(H316:H317)</f>
        <v>18000</v>
      </c>
    </row>
    <row r="316" spans="1:8" x14ac:dyDescent="0.25">
      <c r="A316" s="173" t="s">
        <v>38</v>
      </c>
      <c r="B316" s="182" t="s">
        <v>39</v>
      </c>
      <c r="C316" s="1">
        <v>15000</v>
      </c>
      <c r="D316" s="1">
        <f>Table1[[#This Row],[NOVI PLAN  2025.]]-Table1[[#This Row],[PLAN 
2025.]]</f>
        <v>-2000</v>
      </c>
      <c r="E316" s="1">
        <v>13000</v>
      </c>
      <c r="F316" s="1"/>
      <c r="G316" s="1">
        <v>18000</v>
      </c>
      <c r="H316" s="1">
        <v>18000</v>
      </c>
    </row>
    <row r="317" spans="1:8" x14ac:dyDescent="0.25">
      <c r="A317" s="173" t="s">
        <v>146</v>
      </c>
      <c r="B317" s="182" t="s">
        <v>147</v>
      </c>
      <c r="C317" s="1">
        <v>0</v>
      </c>
      <c r="D317" s="1">
        <f>Table1[[#This Row],[NOVI PLAN  2025.]]-Table1[[#This Row],[PLAN 
2025.]]</f>
        <v>0</v>
      </c>
      <c r="E317" s="1"/>
      <c r="F317" s="1"/>
      <c r="G317" s="1">
        <v>0</v>
      </c>
      <c r="H317" s="1">
        <v>0</v>
      </c>
    </row>
    <row r="318" spans="1:8" x14ac:dyDescent="0.25">
      <c r="A318" s="163" t="s">
        <v>148</v>
      </c>
      <c r="B318" s="188" t="s">
        <v>149</v>
      </c>
      <c r="C318" s="189">
        <v>476550</v>
      </c>
      <c r="D318" s="189">
        <f>Table1[[#This Row],[NOVI PLAN  2025.]]-Table1[[#This Row],[PLAN 
2025.]]</f>
        <v>-199950</v>
      </c>
      <c r="E318" s="189">
        <f t="shared" ref="E318:H318" si="104">SUM(E319:E321)</f>
        <v>276600</v>
      </c>
      <c r="F318" s="189">
        <f t="shared" si="104"/>
        <v>0</v>
      </c>
      <c r="G318" s="189">
        <f t="shared" si="104"/>
        <v>0</v>
      </c>
      <c r="H318" s="189">
        <f t="shared" si="104"/>
        <v>0</v>
      </c>
    </row>
    <row r="319" spans="1:8" x14ac:dyDescent="0.25">
      <c r="A319" s="157" t="s">
        <v>592</v>
      </c>
      <c r="B319" s="158" t="s">
        <v>10</v>
      </c>
      <c r="C319" s="159">
        <f t="shared" ref="C319:H319" si="105">C346+C353+C360+C364+C324+C331+C336+C341</f>
        <v>0</v>
      </c>
      <c r="D319" s="159">
        <f>Table1[[#This Row],[NOVI PLAN  2025.]]-Table1[[#This Row],[PLAN 
2025.]]</f>
        <v>186350</v>
      </c>
      <c r="E319" s="159">
        <f t="shared" si="105"/>
        <v>186350</v>
      </c>
      <c r="F319" s="159">
        <f t="shared" si="105"/>
        <v>0</v>
      </c>
      <c r="G319" s="159">
        <f t="shared" si="105"/>
        <v>0</v>
      </c>
      <c r="H319" s="159">
        <f t="shared" si="105"/>
        <v>0</v>
      </c>
    </row>
    <row r="320" spans="1:8" x14ac:dyDescent="0.25">
      <c r="A320" s="157" t="s">
        <v>593</v>
      </c>
      <c r="B320" s="158" t="s">
        <v>89</v>
      </c>
      <c r="C320" s="159">
        <f t="shared" ref="C320:H320" si="106">C325</f>
        <v>0</v>
      </c>
      <c r="D320" s="159">
        <f>Table1[[#This Row],[NOVI PLAN  2025.]]-Table1[[#This Row],[PLAN 
2025.]]</f>
        <v>6000</v>
      </c>
      <c r="E320" s="159">
        <f t="shared" si="106"/>
        <v>6000</v>
      </c>
      <c r="F320" s="159">
        <f t="shared" si="106"/>
        <v>0</v>
      </c>
      <c r="G320" s="159">
        <f t="shared" si="106"/>
        <v>0</v>
      </c>
      <c r="H320" s="159">
        <f t="shared" si="106"/>
        <v>0</v>
      </c>
    </row>
    <row r="321" spans="1:8" x14ac:dyDescent="0.25">
      <c r="A321" s="157" t="s">
        <v>608</v>
      </c>
      <c r="B321" s="158" t="s">
        <v>14</v>
      </c>
      <c r="C321" s="159">
        <f t="shared" ref="C321:H321" si="107">C332+C337+C342+C347+C354+C365</f>
        <v>0</v>
      </c>
      <c r="D321" s="159">
        <f>Table1[[#This Row],[NOVI PLAN  2025.]]-Table1[[#This Row],[PLAN 
2025.]]</f>
        <v>84250</v>
      </c>
      <c r="E321" s="159">
        <f t="shared" si="107"/>
        <v>84250</v>
      </c>
      <c r="F321" s="159">
        <f t="shared" si="107"/>
        <v>0</v>
      </c>
      <c r="G321" s="159">
        <f t="shared" si="107"/>
        <v>0</v>
      </c>
      <c r="H321" s="159">
        <f t="shared" si="107"/>
        <v>0</v>
      </c>
    </row>
    <row r="322" spans="1:8" x14ac:dyDescent="0.25">
      <c r="A322" s="166" t="s">
        <v>20</v>
      </c>
      <c r="B322" s="187" t="s">
        <v>107</v>
      </c>
      <c r="C322" s="177">
        <f>C323+C330+C335+C340+C359+C363</f>
        <v>492550</v>
      </c>
      <c r="D322" s="177">
        <f>Table1[[#This Row],[NOVI PLAN  2025.]]-Table1[[#This Row],[PLAN 
2025.]]</f>
        <v>-215950</v>
      </c>
      <c r="E322" s="177">
        <f>E323+E330+E335+E340+E359+E363+E352+E345</f>
        <v>276600</v>
      </c>
      <c r="F322" s="177">
        <f>F323+F330+F335+F340+F359+F363+F352+F345</f>
        <v>0</v>
      </c>
      <c r="G322" s="177">
        <f>G323+G330+G335+G340+G359+G363</f>
        <v>298450</v>
      </c>
      <c r="H322" s="177">
        <f>H323+H330+H335+H340+H359+H363</f>
        <v>298450</v>
      </c>
    </row>
    <row r="323" spans="1:8" x14ac:dyDescent="0.25">
      <c r="A323" s="183" t="s">
        <v>22</v>
      </c>
      <c r="B323" s="183" t="s">
        <v>144</v>
      </c>
      <c r="C323" s="178">
        <f>C326</f>
        <v>236550</v>
      </c>
      <c r="D323" s="178">
        <f>Table1[[#This Row],[NOVI PLAN  2025.]]-Table1[[#This Row],[PLAN 
2025.]]</f>
        <v>-81200</v>
      </c>
      <c r="E323" s="178">
        <f>E326</f>
        <v>155350</v>
      </c>
      <c r="F323" s="178"/>
      <c r="G323" s="178">
        <f>G326</f>
        <v>248450</v>
      </c>
      <c r="H323" s="178">
        <f>H326</f>
        <v>248450</v>
      </c>
    </row>
    <row r="324" spans="1:8" x14ac:dyDescent="0.25">
      <c r="A324" s="157" t="s">
        <v>592</v>
      </c>
      <c r="B324" s="158" t="s">
        <v>10</v>
      </c>
      <c r="C324" s="1"/>
      <c r="D324" s="1">
        <f>Table1[[#This Row],[NOVI PLAN  2025.]]-Table1[[#This Row],[PLAN 
2025.]]</f>
        <v>149350</v>
      </c>
      <c r="E324" s="1">
        <v>149350</v>
      </c>
      <c r="F324" s="1"/>
      <c r="G324" s="1"/>
      <c r="H324" s="1"/>
    </row>
    <row r="325" spans="1:8" x14ac:dyDescent="0.25">
      <c r="A325" s="157" t="s">
        <v>593</v>
      </c>
      <c r="B325" s="158" t="s">
        <v>89</v>
      </c>
      <c r="C325" s="1"/>
      <c r="D325" s="1">
        <f>Table1[[#This Row],[NOVI PLAN  2025.]]-Table1[[#This Row],[PLAN 
2025.]]</f>
        <v>6000</v>
      </c>
      <c r="E325" s="1">
        <v>6000</v>
      </c>
      <c r="F325" s="1"/>
      <c r="G325" s="1"/>
      <c r="H325" s="1"/>
    </row>
    <row r="326" spans="1:8" x14ac:dyDescent="0.25">
      <c r="A326" s="184" t="s">
        <v>24</v>
      </c>
      <c r="B326" s="185" t="s">
        <v>25</v>
      </c>
      <c r="C326" s="176">
        <f>SUM(C327:C329)</f>
        <v>236550</v>
      </c>
      <c r="D326" s="176">
        <f>Table1[[#This Row],[NOVI PLAN  2025.]]-Table1[[#This Row],[PLAN 
2025.]]</f>
        <v>-81200</v>
      </c>
      <c r="E326" s="176">
        <f>SUM(E327:E329)</f>
        <v>155350</v>
      </c>
      <c r="F326" s="176"/>
      <c r="G326" s="176">
        <f>SUM(G327:G329)</f>
        <v>248450</v>
      </c>
      <c r="H326" s="176">
        <f>SUM(H327:H329)</f>
        <v>248450</v>
      </c>
    </row>
    <row r="327" spans="1:8" x14ac:dyDescent="0.25">
      <c r="A327" s="173" t="s">
        <v>26</v>
      </c>
      <c r="B327" s="182" t="s">
        <v>27</v>
      </c>
      <c r="C327" s="1">
        <v>121200</v>
      </c>
      <c r="D327" s="1">
        <f>Table1[[#This Row],[NOVI PLAN  2025.]]-Table1[[#This Row],[PLAN 
2025.]]</f>
        <v>-56000</v>
      </c>
      <c r="E327" s="1">
        <v>65200</v>
      </c>
      <c r="F327" s="1"/>
      <c r="G327" s="1">
        <v>131500</v>
      </c>
      <c r="H327" s="1">
        <v>131500</v>
      </c>
    </row>
    <row r="328" spans="1:8" x14ac:dyDescent="0.25">
      <c r="A328" s="173" t="s">
        <v>28</v>
      </c>
      <c r="B328" s="182" t="s">
        <v>29</v>
      </c>
      <c r="C328" s="1">
        <v>114600</v>
      </c>
      <c r="D328" s="1">
        <f>Table1[[#This Row],[NOVI PLAN  2025.]]-Table1[[#This Row],[PLAN 
2025.]]</f>
        <v>-25200</v>
      </c>
      <c r="E328" s="1">
        <v>89400</v>
      </c>
      <c r="F328" s="1"/>
      <c r="G328" s="1">
        <v>116200</v>
      </c>
      <c r="H328" s="1">
        <v>116200</v>
      </c>
    </row>
    <row r="329" spans="1:8" x14ac:dyDescent="0.25">
      <c r="A329" s="173" t="s">
        <v>43</v>
      </c>
      <c r="B329" s="182" t="s">
        <v>44</v>
      </c>
      <c r="C329" s="1">
        <v>750</v>
      </c>
      <c r="D329" s="1">
        <f>Table1[[#This Row],[NOVI PLAN  2025.]]-Table1[[#This Row],[PLAN 
2025.]]</f>
        <v>0</v>
      </c>
      <c r="E329" s="1">
        <v>750</v>
      </c>
      <c r="F329" s="1"/>
      <c r="G329" s="1">
        <v>750</v>
      </c>
      <c r="H329" s="1">
        <v>750</v>
      </c>
    </row>
    <row r="330" spans="1:8" x14ac:dyDescent="0.25">
      <c r="A330" s="183" t="s">
        <v>30</v>
      </c>
      <c r="B330" s="183" t="s">
        <v>150</v>
      </c>
      <c r="C330" s="170">
        <f>C333</f>
        <v>50000</v>
      </c>
      <c r="D330" s="170">
        <f>Table1[[#This Row],[NOVI PLAN  2025.]]-Table1[[#This Row],[PLAN 
2025.]]</f>
        <v>37250</v>
      </c>
      <c r="E330" s="170">
        <f>E333</f>
        <v>87250</v>
      </c>
      <c r="F330" s="170"/>
      <c r="G330" s="170">
        <f>G333</f>
        <v>50000</v>
      </c>
      <c r="H330" s="170">
        <f>H333</f>
        <v>50000</v>
      </c>
    </row>
    <row r="331" spans="1:8" x14ac:dyDescent="0.25">
      <c r="A331" s="157" t="s">
        <v>592</v>
      </c>
      <c r="B331" s="158" t="s">
        <v>10</v>
      </c>
      <c r="C331" s="1"/>
      <c r="D331" s="1">
        <f>Table1[[#This Row],[NOVI PLAN  2025.]]-Table1[[#This Row],[PLAN 
2025.]]</f>
        <v>10000</v>
      </c>
      <c r="E331" s="1">
        <v>10000</v>
      </c>
      <c r="F331" s="1"/>
      <c r="G331" s="1"/>
      <c r="H331" s="1"/>
    </row>
    <row r="332" spans="1:8" x14ac:dyDescent="0.25">
      <c r="A332" s="157" t="s">
        <v>608</v>
      </c>
      <c r="B332" s="158" t="s">
        <v>14</v>
      </c>
      <c r="C332" s="1"/>
      <c r="D332" s="1">
        <f>Table1[[#This Row],[NOVI PLAN  2025.]]-Table1[[#This Row],[PLAN 
2025.]]</f>
        <v>77250</v>
      </c>
      <c r="E332" s="1">
        <v>77250</v>
      </c>
      <c r="F332" s="1"/>
      <c r="G332" s="1"/>
      <c r="H332" s="1"/>
    </row>
    <row r="333" spans="1:8" x14ac:dyDescent="0.25">
      <c r="A333" s="184" t="s">
        <v>24</v>
      </c>
      <c r="B333" s="185" t="s">
        <v>25</v>
      </c>
      <c r="C333" s="176">
        <f>C334</f>
        <v>50000</v>
      </c>
      <c r="D333" s="176">
        <f>Table1[[#This Row],[NOVI PLAN  2025.]]-Table1[[#This Row],[PLAN 
2025.]]</f>
        <v>37250</v>
      </c>
      <c r="E333" s="176">
        <f>E334</f>
        <v>87250</v>
      </c>
      <c r="F333" s="176"/>
      <c r="G333" s="176">
        <f>G334</f>
        <v>50000</v>
      </c>
      <c r="H333" s="176">
        <f>H334</f>
        <v>50000</v>
      </c>
    </row>
    <row r="334" spans="1:8" x14ac:dyDescent="0.25">
      <c r="A334" s="173" t="s">
        <v>28</v>
      </c>
      <c r="B334" s="182" t="s">
        <v>29</v>
      </c>
      <c r="C334" s="1">
        <v>50000</v>
      </c>
      <c r="D334" s="1">
        <f>Table1[[#This Row],[NOVI PLAN  2025.]]-Table1[[#This Row],[PLAN 
2025.]]</f>
        <v>37250</v>
      </c>
      <c r="E334" s="1">
        <v>87250</v>
      </c>
      <c r="F334" s="1"/>
      <c r="G334" s="1">
        <v>50000</v>
      </c>
      <c r="H334" s="1">
        <v>50000</v>
      </c>
    </row>
    <row r="335" spans="1:8" x14ac:dyDescent="0.25">
      <c r="A335" s="183" t="s">
        <v>78</v>
      </c>
      <c r="B335" s="183" t="s">
        <v>151</v>
      </c>
      <c r="C335" s="178">
        <f>SUM(C336:F337)</f>
        <v>16000</v>
      </c>
      <c r="D335" s="178">
        <f>Table1[[#This Row],[NOVI PLAN  2025.]]-Table1[[#This Row],[PLAN 
2025.]]</f>
        <v>-8000</v>
      </c>
      <c r="E335" s="178">
        <f>SUM(E336:E337)</f>
        <v>8000</v>
      </c>
      <c r="F335" s="178">
        <f t="shared" ref="F335:H335" si="108">SUM(F336:F337)</f>
        <v>0</v>
      </c>
      <c r="G335" s="178">
        <f t="shared" si="108"/>
        <v>0</v>
      </c>
      <c r="H335" s="178">
        <f t="shared" si="108"/>
        <v>0</v>
      </c>
    </row>
    <row r="336" spans="1:8" x14ac:dyDescent="0.25">
      <c r="A336" s="157" t="s">
        <v>592</v>
      </c>
      <c r="B336" s="158" t="s">
        <v>10</v>
      </c>
      <c r="C336" s="1"/>
      <c r="D336" s="1">
        <f>Table1[[#This Row],[NOVI PLAN  2025.]]-Table1[[#This Row],[PLAN 
2025.]]</f>
        <v>3000</v>
      </c>
      <c r="E336" s="1">
        <v>3000</v>
      </c>
      <c r="F336" s="1"/>
      <c r="G336" s="1"/>
      <c r="H336" s="1"/>
    </row>
    <row r="337" spans="1:8" x14ac:dyDescent="0.25">
      <c r="A337" s="157" t="s">
        <v>608</v>
      </c>
      <c r="B337" s="158" t="s">
        <v>14</v>
      </c>
      <c r="C337" s="1"/>
      <c r="D337" s="1">
        <f>Table1[[#This Row],[NOVI PLAN  2025.]]-Table1[[#This Row],[PLAN 
2025.]]</f>
        <v>5000</v>
      </c>
      <c r="E337" s="1">
        <v>5000</v>
      </c>
      <c r="F337" s="1"/>
      <c r="G337" s="1"/>
      <c r="H337" s="1"/>
    </row>
    <row r="338" spans="1:8" x14ac:dyDescent="0.25">
      <c r="A338" s="184" t="s">
        <v>24</v>
      </c>
      <c r="B338" s="185" t="s">
        <v>25</v>
      </c>
      <c r="C338" s="176">
        <f>C339</f>
        <v>0</v>
      </c>
      <c r="D338" s="176">
        <f>Table1[[#This Row],[NOVI PLAN  2025.]]-Table1[[#This Row],[PLAN 
2025.]]</f>
        <v>8000</v>
      </c>
      <c r="E338" s="176">
        <f>E339</f>
        <v>8000</v>
      </c>
      <c r="F338" s="176"/>
      <c r="G338" s="176">
        <f>G339</f>
        <v>0</v>
      </c>
      <c r="H338" s="176">
        <f>H339</f>
        <v>0</v>
      </c>
    </row>
    <row r="339" spans="1:8" x14ac:dyDescent="0.25">
      <c r="A339" s="173" t="s">
        <v>28</v>
      </c>
      <c r="B339" s="182" t="s">
        <v>29</v>
      </c>
      <c r="C339" s="1">
        <v>0</v>
      </c>
      <c r="D339" s="1">
        <f>Table1[[#This Row],[NOVI PLAN  2025.]]-Table1[[#This Row],[PLAN 
2025.]]</f>
        <v>8000</v>
      </c>
      <c r="E339" s="1">
        <v>8000</v>
      </c>
      <c r="F339" s="1"/>
      <c r="G339" s="1">
        <v>0</v>
      </c>
      <c r="H339" s="1">
        <v>0</v>
      </c>
    </row>
    <row r="340" spans="1:8" x14ac:dyDescent="0.25">
      <c r="A340" s="183" t="s">
        <v>111</v>
      </c>
      <c r="B340" s="183" t="s">
        <v>152</v>
      </c>
      <c r="C340" s="178">
        <f>C343</f>
        <v>22000</v>
      </c>
      <c r="D340" s="178">
        <f>Table1[[#This Row],[NOVI PLAN  2025.]]-Table1[[#This Row],[PLAN 
2025.]]</f>
        <v>-7000</v>
      </c>
      <c r="E340" s="178">
        <v>15000</v>
      </c>
      <c r="F340" s="178"/>
      <c r="G340" s="178">
        <f>SUM(G341:G341)</f>
        <v>0</v>
      </c>
      <c r="H340" s="178">
        <f>SUM(H341:H341)</f>
        <v>0</v>
      </c>
    </row>
    <row r="341" spans="1:8" x14ac:dyDescent="0.25">
      <c r="A341" s="157" t="s">
        <v>592</v>
      </c>
      <c r="B341" s="158" t="s">
        <v>10</v>
      </c>
      <c r="C341" s="1"/>
      <c r="D341" s="1">
        <f>Table1[[#This Row],[NOVI PLAN  2025.]]-Table1[[#This Row],[PLAN 
2025.]]</f>
        <v>13000</v>
      </c>
      <c r="E341" s="1">
        <v>13000</v>
      </c>
      <c r="F341" s="1"/>
      <c r="G341" s="1"/>
      <c r="H341" s="1"/>
    </row>
    <row r="342" spans="1:8" x14ac:dyDescent="0.25">
      <c r="A342" s="157" t="s">
        <v>608</v>
      </c>
      <c r="B342" s="158" t="s">
        <v>14</v>
      </c>
      <c r="C342" s="1"/>
      <c r="D342" s="1">
        <f>Table1[[#This Row],[NOVI PLAN  2025.]]-Table1[[#This Row],[PLAN 
2025.]]</f>
        <v>2000</v>
      </c>
      <c r="E342" s="1">
        <v>2000</v>
      </c>
      <c r="F342" s="1"/>
      <c r="G342" s="1"/>
      <c r="H342" s="1"/>
    </row>
    <row r="343" spans="1:8" x14ac:dyDescent="0.25">
      <c r="A343" s="184" t="s">
        <v>24</v>
      </c>
      <c r="B343" s="185" t="s">
        <v>25</v>
      </c>
      <c r="C343" s="176">
        <f>C344</f>
        <v>22000</v>
      </c>
      <c r="D343" s="176">
        <f>Table1[[#This Row],[NOVI PLAN  2025.]]-Table1[[#This Row],[PLAN 
2025.]]</f>
        <v>-7000</v>
      </c>
      <c r="E343" s="176">
        <f>E344</f>
        <v>15000</v>
      </c>
      <c r="F343" s="176"/>
      <c r="G343" s="176">
        <f>G344</f>
        <v>23000</v>
      </c>
      <c r="H343" s="176">
        <f>H344</f>
        <v>23000</v>
      </c>
    </row>
    <row r="344" spans="1:8" x14ac:dyDescent="0.25">
      <c r="A344" s="173" t="s">
        <v>28</v>
      </c>
      <c r="B344" s="182" t="s">
        <v>29</v>
      </c>
      <c r="C344" s="1">
        <v>22000</v>
      </c>
      <c r="D344" s="1">
        <f>Table1[[#This Row],[NOVI PLAN  2025.]]-Table1[[#This Row],[PLAN 
2025.]]</f>
        <v>-7000</v>
      </c>
      <c r="E344" s="1">
        <v>15000</v>
      </c>
      <c r="F344" s="1"/>
      <c r="G344" s="1">
        <v>23000</v>
      </c>
      <c r="H344" s="1">
        <v>23000</v>
      </c>
    </row>
    <row r="345" spans="1:8" ht="25.5" x14ac:dyDescent="0.25">
      <c r="A345" s="183" t="s">
        <v>82</v>
      </c>
      <c r="B345" s="183" t="s">
        <v>587</v>
      </c>
      <c r="C345" s="178"/>
      <c r="D345" s="178">
        <f>Table1[[#This Row],[NOVI PLAN  2025.]]-Table1[[#This Row],[PLAN 
2025.]]</f>
        <v>0</v>
      </c>
      <c r="E345" s="178"/>
      <c r="F345" s="178"/>
      <c r="G345" s="178">
        <f>G348+G350</f>
        <v>0</v>
      </c>
      <c r="H345" s="178">
        <f>H348+H350</f>
        <v>0</v>
      </c>
    </row>
    <row r="346" spans="1:8" x14ac:dyDescent="0.25">
      <c r="A346" s="157" t="s">
        <v>592</v>
      </c>
      <c r="B346" s="158" t="s">
        <v>10</v>
      </c>
      <c r="C346" s="1"/>
      <c r="D346" s="1">
        <f>Table1[[#This Row],[NOVI PLAN  2025.]]-Table1[[#This Row],[PLAN 
2025.]]</f>
        <v>0</v>
      </c>
      <c r="E346" s="1"/>
      <c r="F346" s="1"/>
      <c r="G346" s="1"/>
      <c r="H346" s="1"/>
    </row>
    <row r="347" spans="1:8" x14ac:dyDescent="0.25">
      <c r="A347" s="157" t="s">
        <v>608</v>
      </c>
      <c r="B347" s="158" t="s">
        <v>14</v>
      </c>
      <c r="C347" s="1"/>
      <c r="D347" s="1">
        <f>Table1[[#This Row],[NOVI PLAN  2025.]]-Table1[[#This Row],[PLAN 
2025.]]</f>
        <v>0</v>
      </c>
      <c r="E347" s="1"/>
      <c r="F347" s="1"/>
      <c r="G347" s="1"/>
      <c r="H347" s="1"/>
    </row>
    <row r="348" spans="1:8" x14ac:dyDescent="0.25">
      <c r="A348" s="184" t="s">
        <v>24</v>
      </c>
      <c r="B348" s="185" t="s">
        <v>25</v>
      </c>
      <c r="C348" s="176"/>
      <c r="D348" s="176">
        <f>Table1[[#This Row],[NOVI PLAN  2025.]]-Table1[[#This Row],[PLAN 
2025.]]</f>
        <v>0</v>
      </c>
      <c r="E348" s="176"/>
      <c r="F348" s="176"/>
      <c r="G348" s="176">
        <f>G349</f>
        <v>0</v>
      </c>
      <c r="H348" s="176">
        <f>H349</f>
        <v>0</v>
      </c>
    </row>
    <row r="349" spans="1:8" x14ac:dyDescent="0.25">
      <c r="A349" s="173" t="s">
        <v>28</v>
      </c>
      <c r="B349" s="182" t="s">
        <v>29</v>
      </c>
      <c r="C349" s="1"/>
      <c r="D349" s="1">
        <f>Table1[[#This Row],[NOVI PLAN  2025.]]-Table1[[#This Row],[PLAN 
2025.]]</f>
        <v>0</v>
      </c>
      <c r="E349" s="1"/>
      <c r="F349" s="1"/>
      <c r="G349" s="1"/>
      <c r="H349" s="1"/>
    </row>
    <row r="350" spans="1:8" x14ac:dyDescent="0.25">
      <c r="A350" s="184" t="s">
        <v>36</v>
      </c>
      <c r="B350" s="185" t="s">
        <v>37</v>
      </c>
      <c r="C350" s="176"/>
      <c r="D350" s="176">
        <f>Table1[[#This Row],[NOVI PLAN  2025.]]-Table1[[#This Row],[PLAN 
2025.]]</f>
        <v>0</v>
      </c>
      <c r="E350" s="176"/>
      <c r="F350" s="176"/>
      <c r="G350" s="176">
        <f>G351</f>
        <v>0</v>
      </c>
      <c r="H350" s="176">
        <f>H351</f>
        <v>0</v>
      </c>
    </row>
    <row r="351" spans="1:8" x14ac:dyDescent="0.25">
      <c r="A351" s="173" t="s">
        <v>38</v>
      </c>
      <c r="B351" s="182" t="s">
        <v>39</v>
      </c>
      <c r="C351" s="1"/>
      <c r="D351" s="1">
        <f>Table1[[#This Row],[NOVI PLAN  2025.]]-Table1[[#This Row],[PLAN 
2025.]]</f>
        <v>0</v>
      </c>
      <c r="E351" s="1"/>
      <c r="F351" s="1"/>
      <c r="G351" s="1"/>
      <c r="H351" s="1"/>
    </row>
    <row r="352" spans="1:8" x14ac:dyDescent="0.25">
      <c r="A352" s="183" t="s">
        <v>84</v>
      </c>
      <c r="B352" s="183" t="s">
        <v>588</v>
      </c>
      <c r="C352" s="178"/>
      <c r="D352" s="178">
        <f>Table1[[#This Row],[NOVI PLAN  2025.]]-Table1[[#This Row],[PLAN 
2025.]]</f>
        <v>0</v>
      </c>
      <c r="E352" s="178"/>
      <c r="F352" s="178"/>
      <c r="G352" s="178">
        <f>G355+G357</f>
        <v>0</v>
      </c>
      <c r="H352" s="178">
        <f>H355+H357</f>
        <v>0</v>
      </c>
    </row>
    <row r="353" spans="1:8" x14ac:dyDescent="0.25">
      <c r="A353" s="157" t="s">
        <v>592</v>
      </c>
      <c r="B353" s="158" t="s">
        <v>10</v>
      </c>
      <c r="C353" s="1"/>
      <c r="D353" s="1">
        <f>Table1[[#This Row],[NOVI PLAN  2025.]]-Table1[[#This Row],[PLAN 
2025.]]</f>
        <v>0</v>
      </c>
      <c r="E353" s="1"/>
      <c r="F353" s="1"/>
      <c r="G353" s="1"/>
      <c r="H353" s="1"/>
    </row>
    <row r="354" spans="1:8" x14ac:dyDescent="0.25">
      <c r="A354" s="157" t="s">
        <v>608</v>
      </c>
      <c r="B354" s="158" t="s">
        <v>14</v>
      </c>
      <c r="C354" s="1"/>
      <c r="D354" s="1">
        <f>Table1[[#This Row],[NOVI PLAN  2025.]]-Table1[[#This Row],[PLAN 
2025.]]</f>
        <v>0</v>
      </c>
      <c r="E354" s="1"/>
      <c r="F354" s="1"/>
      <c r="G354" s="1"/>
      <c r="H354" s="1"/>
    </row>
    <row r="355" spans="1:8" x14ac:dyDescent="0.25">
      <c r="A355" s="184" t="s">
        <v>24</v>
      </c>
      <c r="B355" s="185" t="s">
        <v>25</v>
      </c>
      <c r="C355" s="176"/>
      <c r="D355" s="176">
        <f>Table1[[#This Row],[NOVI PLAN  2025.]]-Table1[[#This Row],[PLAN 
2025.]]</f>
        <v>0</v>
      </c>
      <c r="E355" s="176"/>
      <c r="F355" s="176"/>
      <c r="G355" s="176"/>
      <c r="H355" s="176"/>
    </row>
    <row r="356" spans="1:8" x14ac:dyDescent="0.25">
      <c r="A356" s="173" t="s">
        <v>28</v>
      </c>
      <c r="B356" s="182" t="s">
        <v>29</v>
      </c>
      <c r="C356" s="1"/>
      <c r="D356" s="1">
        <f>Table1[[#This Row],[NOVI PLAN  2025.]]-Table1[[#This Row],[PLAN 
2025.]]</f>
        <v>0</v>
      </c>
      <c r="E356" s="1"/>
      <c r="F356" s="1"/>
      <c r="G356" s="1"/>
      <c r="H356" s="1"/>
    </row>
    <row r="357" spans="1:8" x14ac:dyDescent="0.25">
      <c r="A357" s="184" t="s">
        <v>36</v>
      </c>
      <c r="B357" s="185" t="s">
        <v>37</v>
      </c>
      <c r="C357" s="176"/>
      <c r="D357" s="176">
        <f>Table1[[#This Row],[NOVI PLAN  2025.]]-Table1[[#This Row],[PLAN 
2025.]]</f>
        <v>0</v>
      </c>
      <c r="E357" s="176"/>
      <c r="F357" s="176"/>
      <c r="G357" s="176"/>
      <c r="H357" s="176"/>
    </row>
    <row r="358" spans="1:8" x14ac:dyDescent="0.25">
      <c r="A358" s="173" t="s">
        <v>38</v>
      </c>
      <c r="B358" s="182" t="s">
        <v>39</v>
      </c>
      <c r="C358" s="1"/>
      <c r="D358" s="1">
        <f>Table1[[#This Row],[NOVI PLAN  2025.]]-Table1[[#This Row],[PLAN 
2025.]]</f>
        <v>0</v>
      </c>
      <c r="E358" s="1"/>
      <c r="F358" s="1"/>
      <c r="G358" s="1"/>
      <c r="H358" s="1"/>
    </row>
    <row r="359" spans="1:8" x14ac:dyDescent="0.25">
      <c r="A359" s="183" t="s">
        <v>153</v>
      </c>
      <c r="B359" s="183" t="s">
        <v>154</v>
      </c>
      <c r="C359" s="178">
        <f>C361</f>
        <v>18000</v>
      </c>
      <c r="D359" s="178">
        <f>Table1[[#This Row],[NOVI PLAN  2025.]]-Table1[[#This Row],[PLAN 
2025.]]</f>
        <v>-7000</v>
      </c>
      <c r="E359" s="178">
        <f>E361</f>
        <v>11000</v>
      </c>
      <c r="F359" s="178"/>
      <c r="G359" s="178">
        <f>G361</f>
        <v>0</v>
      </c>
      <c r="H359" s="178">
        <f>H361</f>
        <v>0</v>
      </c>
    </row>
    <row r="360" spans="1:8" x14ac:dyDescent="0.25">
      <c r="A360" s="157" t="s">
        <v>592</v>
      </c>
      <c r="B360" s="158" t="s">
        <v>10</v>
      </c>
      <c r="C360" s="1"/>
      <c r="D360" s="1">
        <f>Table1[[#This Row],[NOVI PLAN  2025.]]-Table1[[#This Row],[PLAN 
2025.]]</f>
        <v>11000</v>
      </c>
      <c r="E360" s="1">
        <v>11000</v>
      </c>
      <c r="F360" s="1"/>
      <c r="G360" s="1"/>
      <c r="H360" s="1"/>
    </row>
    <row r="361" spans="1:8" x14ac:dyDescent="0.25">
      <c r="A361" s="184" t="s">
        <v>36</v>
      </c>
      <c r="B361" s="185" t="s">
        <v>37</v>
      </c>
      <c r="C361" s="176">
        <f>C362</f>
        <v>18000</v>
      </c>
      <c r="D361" s="176">
        <f>Table1[[#This Row],[NOVI PLAN  2025.]]-Table1[[#This Row],[PLAN 
2025.]]</f>
        <v>-7000</v>
      </c>
      <c r="E361" s="176">
        <f>E362</f>
        <v>11000</v>
      </c>
      <c r="F361" s="176"/>
      <c r="G361" s="176">
        <f>G362</f>
        <v>0</v>
      </c>
      <c r="H361" s="176">
        <f>H362</f>
        <v>0</v>
      </c>
    </row>
    <row r="362" spans="1:8" x14ac:dyDescent="0.25">
      <c r="A362" s="173" t="s">
        <v>38</v>
      </c>
      <c r="B362" s="182" t="s">
        <v>39</v>
      </c>
      <c r="C362" s="1">
        <v>18000</v>
      </c>
      <c r="D362" s="1">
        <f>Table1[[#This Row],[NOVI PLAN  2025.]]-Table1[[#This Row],[PLAN 
2025.]]</f>
        <v>-7000</v>
      </c>
      <c r="E362" s="1">
        <v>11000</v>
      </c>
      <c r="F362" s="1"/>
      <c r="G362" s="1">
        <v>0</v>
      </c>
      <c r="H362" s="1">
        <v>0</v>
      </c>
    </row>
    <row r="363" spans="1:8" x14ac:dyDescent="0.25">
      <c r="A363" s="183" t="s">
        <v>155</v>
      </c>
      <c r="B363" s="183" t="s">
        <v>156</v>
      </c>
      <c r="C363" s="178">
        <f>C366</f>
        <v>150000</v>
      </c>
      <c r="D363" s="178">
        <f>Table1[[#This Row],[NOVI PLAN  2025.]]-Table1[[#This Row],[PLAN 
2025.]]</f>
        <v>-150000</v>
      </c>
      <c r="E363" s="178">
        <f>E366</f>
        <v>0</v>
      </c>
      <c r="F363" s="178"/>
      <c r="G363" s="178">
        <f>G366</f>
        <v>0</v>
      </c>
      <c r="H363" s="178">
        <f>H366</f>
        <v>0</v>
      </c>
    </row>
    <row r="364" spans="1:8" x14ac:dyDescent="0.25">
      <c r="A364" s="157" t="s">
        <v>592</v>
      </c>
      <c r="B364" s="158" t="s">
        <v>10</v>
      </c>
      <c r="C364" s="1"/>
      <c r="D364" s="1">
        <f>Table1[[#This Row],[NOVI PLAN  2025.]]-Table1[[#This Row],[PLAN 
2025.]]</f>
        <v>0</v>
      </c>
      <c r="E364" s="1"/>
      <c r="F364" s="1"/>
      <c r="G364" s="1"/>
      <c r="H364" s="1"/>
    </row>
    <row r="365" spans="1:8" x14ac:dyDescent="0.25">
      <c r="A365" s="157" t="s">
        <v>608</v>
      </c>
      <c r="B365" s="158" t="s">
        <v>14</v>
      </c>
      <c r="C365" s="1"/>
      <c r="D365" s="1">
        <f>Table1[[#This Row],[NOVI PLAN  2025.]]-Table1[[#This Row],[PLAN 
2025.]]</f>
        <v>0</v>
      </c>
      <c r="E365" s="1"/>
      <c r="F365" s="1"/>
      <c r="G365" s="1"/>
      <c r="H365" s="1"/>
    </row>
    <row r="366" spans="1:8" x14ac:dyDescent="0.25">
      <c r="A366" s="184" t="s">
        <v>36</v>
      </c>
      <c r="B366" s="185" t="s">
        <v>37</v>
      </c>
      <c r="C366" s="176">
        <f>C367</f>
        <v>150000</v>
      </c>
      <c r="D366" s="176">
        <f>Table1[[#This Row],[NOVI PLAN  2025.]]-Table1[[#This Row],[PLAN 
2025.]]</f>
        <v>-150000</v>
      </c>
      <c r="E366" s="176">
        <f>E367</f>
        <v>0</v>
      </c>
      <c r="F366" s="176"/>
      <c r="G366" s="176">
        <f>G367</f>
        <v>0</v>
      </c>
      <c r="H366" s="176">
        <f>H367</f>
        <v>0</v>
      </c>
    </row>
    <row r="367" spans="1:8" ht="23.25" customHeight="1" x14ac:dyDescent="0.25">
      <c r="A367" s="190" t="s">
        <v>146</v>
      </c>
      <c r="B367" s="190" t="s">
        <v>147</v>
      </c>
      <c r="C367" s="27">
        <v>150000</v>
      </c>
      <c r="D367" s="27">
        <f>Table1[[#This Row],[NOVI PLAN  2025.]]-Table1[[#This Row],[PLAN 
2025.]]</f>
        <v>-150000</v>
      </c>
      <c r="E367" s="27">
        <v>0</v>
      </c>
      <c r="F367" s="27"/>
      <c r="G367" s="27">
        <v>0</v>
      </c>
      <c r="H367" s="27">
        <v>0</v>
      </c>
    </row>
    <row r="368" spans="1:8" ht="22.5" customHeight="1" x14ac:dyDescent="0.25">
      <c r="C368" s="102"/>
      <c r="D368" s="102"/>
      <c r="E368" s="102"/>
      <c r="F368" s="102"/>
      <c r="G368" s="102"/>
      <c r="H368" s="102"/>
    </row>
  </sheetData>
  <mergeCells count="1">
    <mergeCell ref="A1:H3"/>
  </mergeCells>
  <phoneticPr fontId="39" type="noConversion"/>
  <pageMargins left="0.7" right="0.7" top="0.75" bottom="0.75" header="0.3" footer="0.3"/>
  <pageSetup paperSize="9" scale="88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6BA31-9BB6-4243-A921-5D9FAEEB48C9}">
  <dimension ref="A1:Q32"/>
  <sheetViews>
    <sheetView tabSelected="1" workbookViewId="0">
      <selection activeCell="G20" sqref="G20"/>
    </sheetView>
  </sheetViews>
  <sheetFormatPr defaultRowHeight="15" x14ac:dyDescent="0.25"/>
  <sheetData>
    <row r="1" spans="1:17" ht="17.25" x14ac:dyDescent="0.35">
      <c r="A1" s="211" t="s">
        <v>648</v>
      </c>
      <c r="B1" s="212"/>
      <c r="C1" s="212"/>
      <c r="D1" s="212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17" ht="16.5" x14ac:dyDescent="0.3">
      <c r="A2" s="212"/>
      <c r="B2" s="212"/>
      <c r="C2" s="212"/>
      <c r="D2" s="212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7" ht="16.5" x14ac:dyDescent="0.3">
      <c r="A3" s="272" t="s">
        <v>638</v>
      </c>
      <c r="B3" s="272"/>
      <c r="C3" s="272"/>
      <c r="D3" s="272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</row>
    <row r="4" spans="1:17" ht="17.25" x14ac:dyDescent="0.35">
      <c r="A4" s="214"/>
      <c r="B4" s="214"/>
      <c r="C4" s="214"/>
      <c r="D4" s="214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</row>
    <row r="5" spans="1:17" ht="15" customHeight="1" x14ac:dyDescent="0.3">
      <c r="A5" s="270" t="s">
        <v>649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13"/>
      <c r="Q5" s="213"/>
    </row>
    <row r="6" spans="1:17" ht="16.5" customHeight="1" x14ac:dyDescent="0.3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13"/>
      <c r="Q6" s="213"/>
    </row>
    <row r="7" spans="1:17" ht="39" customHeight="1" x14ac:dyDescent="0.3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13"/>
      <c r="Q7" s="213"/>
    </row>
    <row r="8" spans="1:17" ht="17.25" x14ac:dyDescent="0.35">
      <c r="A8" s="214"/>
      <c r="B8" s="214"/>
      <c r="C8" s="214"/>
      <c r="D8" s="214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</row>
    <row r="9" spans="1:17" ht="16.5" x14ac:dyDescent="0.3">
      <c r="A9" s="272" t="s">
        <v>639</v>
      </c>
      <c r="B9" s="272"/>
      <c r="C9" s="272"/>
      <c r="D9" s="272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</row>
    <row r="10" spans="1:17" ht="17.25" x14ac:dyDescent="0.35">
      <c r="A10" s="214"/>
      <c r="B10" s="214"/>
      <c r="C10" s="214"/>
      <c r="D10" s="214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</row>
    <row r="11" spans="1:17" ht="15" customHeight="1" x14ac:dyDescent="0.3">
      <c r="A11" s="274" t="s">
        <v>647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</row>
    <row r="12" spans="1:17" ht="17.25" x14ac:dyDescent="0.35">
      <c r="A12" s="214"/>
      <c r="B12" s="214"/>
      <c r="C12" s="214"/>
      <c r="D12" s="214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</row>
    <row r="13" spans="1:17" ht="17.25" x14ac:dyDescent="0.35">
      <c r="A13" s="273"/>
      <c r="B13" s="273"/>
      <c r="C13" s="273"/>
      <c r="D13" s="273"/>
      <c r="E13" s="213"/>
      <c r="F13" s="275" t="s">
        <v>640</v>
      </c>
      <c r="G13" s="275"/>
      <c r="H13" s="275"/>
      <c r="I13" s="275"/>
      <c r="J13" s="213"/>
      <c r="K13" s="213"/>
      <c r="L13" s="213"/>
      <c r="M13" s="213"/>
      <c r="N13" s="213"/>
      <c r="O13" s="213"/>
      <c r="P13" s="213"/>
      <c r="Q13" s="213"/>
    </row>
    <row r="14" spans="1:17" ht="17.25" x14ac:dyDescent="0.35">
      <c r="A14" s="273"/>
      <c r="B14" s="273"/>
      <c r="C14" s="273"/>
      <c r="D14" s="273"/>
      <c r="E14" s="213"/>
      <c r="F14" s="212" t="s">
        <v>641</v>
      </c>
      <c r="G14" s="212"/>
      <c r="H14" s="212"/>
      <c r="I14" s="212"/>
      <c r="J14" s="213"/>
      <c r="K14" s="213"/>
      <c r="L14" s="213"/>
      <c r="M14" s="213"/>
      <c r="N14" s="213"/>
      <c r="O14" s="213"/>
      <c r="P14" s="213"/>
      <c r="Q14" s="213"/>
    </row>
    <row r="15" spans="1:17" ht="17.25" x14ac:dyDescent="0.35">
      <c r="A15" s="271"/>
      <c r="B15" s="271"/>
      <c r="C15" s="271"/>
      <c r="D15" s="271"/>
      <c r="E15" s="213"/>
      <c r="F15" s="269" t="s">
        <v>450</v>
      </c>
      <c r="G15" s="269"/>
      <c r="H15" s="269"/>
      <c r="I15" s="269"/>
      <c r="J15" s="213"/>
      <c r="K15" s="213"/>
      <c r="L15" s="213"/>
      <c r="M15" s="213"/>
      <c r="N15" s="213"/>
      <c r="O15" s="213"/>
      <c r="P15" s="213"/>
      <c r="Q15" s="213"/>
    </row>
    <row r="16" spans="1:17" ht="17.25" x14ac:dyDescent="0.35">
      <c r="A16" s="271"/>
      <c r="B16" s="271"/>
      <c r="C16" s="271"/>
      <c r="D16" s="271"/>
      <c r="E16" s="213"/>
      <c r="F16" s="269" t="s">
        <v>642</v>
      </c>
      <c r="G16" s="269"/>
      <c r="H16" s="269"/>
      <c r="I16" s="269"/>
      <c r="J16" s="213"/>
      <c r="K16" s="213"/>
      <c r="L16" s="213"/>
      <c r="M16" s="213"/>
      <c r="N16" s="213"/>
      <c r="O16" s="213"/>
      <c r="P16" s="213"/>
      <c r="Q16" s="213"/>
    </row>
    <row r="17" spans="1:17" ht="16.5" x14ac:dyDescent="0.3">
      <c r="A17" s="212"/>
      <c r="B17" s="212"/>
      <c r="C17" s="212"/>
      <c r="D17" s="212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</row>
    <row r="18" spans="1:17" ht="16.5" x14ac:dyDescent="0.3">
      <c r="A18" s="212"/>
      <c r="B18" s="212"/>
      <c r="C18" s="212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</row>
    <row r="19" spans="1:17" ht="17.25" x14ac:dyDescent="0.35">
      <c r="A19" s="212" t="s">
        <v>645</v>
      </c>
      <c r="B19" s="212"/>
      <c r="C19" s="212"/>
      <c r="D19" s="214"/>
      <c r="E19" s="213"/>
      <c r="F19" s="213"/>
      <c r="G19" s="213"/>
      <c r="H19" s="213"/>
      <c r="I19" s="213"/>
      <c r="J19" s="213"/>
      <c r="K19" s="212" t="s">
        <v>643</v>
      </c>
      <c r="L19" s="212"/>
      <c r="M19" s="212"/>
      <c r="N19" s="213"/>
      <c r="O19" s="213"/>
      <c r="P19" s="213"/>
      <c r="Q19" s="213"/>
    </row>
    <row r="20" spans="1:17" ht="17.25" x14ac:dyDescent="0.35">
      <c r="A20" s="212" t="s">
        <v>646</v>
      </c>
      <c r="B20" s="212"/>
      <c r="C20" s="212"/>
      <c r="D20" s="214"/>
      <c r="E20" s="213"/>
      <c r="F20" s="213"/>
      <c r="G20" s="213"/>
      <c r="H20" s="213"/>
      <c r="I20" s="213"/>
      <c r="J20" s="213"/>
      <c r="K20" s="212"/>
      <c r="L20" s="212"/>
      <c r="M20" s="212"/>
      <c r="N20" s="213"/>
      <c r="O20" s="213"/>
      <c r="P20" s="213"/>
      <c r="Q20" s="213"/>
    </row>
    <row r="21" spans="1:17" ht="17.25" x14ac:dyDescent="0.35">
      <c r="A21" s="214"/>
      <c r="B21" s="214"/>
      <c r="C21" s="214"/>
      <c r="D21" s="214"/>
      <c r="E21" s="213"/>
      <c r="F21" s="213"/>
      <c r="G21" s="213"/>
      <c r="H21" s="213"/>
      <c r="I21" s="213"/>
      <c r="J21" s="213"/>
      <c r="K21" s="212"/>
      <c r="L21" s="212"/>
      <c r="M21" s="212"/>
      <c r="N21" s="213"/>
      <c r="O21" s="213"/>
      <c r="P21" s="213"/>
      <c r="Q21" s="213"/>
    </row>
    <row r="22" spans="1:17" ht="17.25" x14ac:dyDescent="0.35">
      <c r="A22" s="212" t="s">
        <v>652</v>
      </c>
      <c r="B22" s="214"/>
      <c r="C22" s="214"/>
      <c r="D22" s="214"/>
      <c r="E22" s="213"/>
      <c r="F22" s="213"/>
      <c r="G22" s="213"/>
      <c r="H22" s="213"/>
      <c r="I22" s="213"/>
      <c r="J22" s="213"/>
      <c r="K22" s="212"/>
      <c r="L22" s="212"/>
      <c r="M22" s="212"/>
      <c r="N22" s="213"/>
      <c r="O22" s="213"/>
      <c r="P22" s="213"/>
      <c r="Q22" s="213"/>
    </row>
    <row r="23" spans="1:17" ht="17.25" x14ac:dyDescent="0.35">
      <c r="A23" s="214"/>
      <c r="B23" s="214"/>
      <c r="C23" s="214"/>
      <c r="D23" s="214"/>
      <c r="E23" s="213"/>
      <c r="F23" s="213"/>
      <c r="G23" s="213"/>
      <c r="H23" s="213"/>
      <c r="I23" s="213"/>
      <c r="J23" s="213"/>
      <c r="K23" s="212"/>
      <c r="L23" s="216" t="s">
        <v>644</v>
      </c>
      <c r="M23" s="216"/>
      <c r="N23" s="213"/>
      <c r="O23" s="213"/>
      <c r="P23" s="213"/>
      <c r="Q23" s="213"/>
    </row>
    <row r="24" spans="1:17" ht="17.25" x14ac:dyDescent="0.35">
      <c r="A24" s="214"/>
      <c r="B24" s="214"/>
      <c r="C24" s="215"/>
      <c r="D24" s="215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spans="1:17" ht="17.25" x14ac:dyDescent="0.35">
      <c r="A25" s="214"/>
      <c r="B25" s="213"/>
      <c r="C25" s="213"/>
      <c r="D25" s="213"/>
      <c r="E25" s="213"/>
      <c r="F25" s="213"/>
      <c r="G25" s="213"/>
      <c r="H25" s="213"/>
      <c r="I25" s="213"/>
      <c r="J25" s="213"/>
      <c r="O25" s="213"/>
      <c r="P25" s="213"/>
      <c r="Q25" s="213"/>
    </row>
    <row r="26" spans="1:17" ht="17.25" x14ac:dyDescent="0.35">
      <c r="A26" s="214"/>
      <c r="B26" s="213"/>
      <c r="C26" s="213"/>
      <c r="D26" s="213"/>
      <c r="E26" s="213"/>
      <c r="F26" s="213"/>
      <c r="G26" s="213"/>
      <c r="H26" s="213"/>
      <c r="I26" s="213"/>
      <c r="J26" s="213"/>
      <c r="O26" s="213"/>
      <c r="P26" s="213"/>
      <c r="Q26" s="213"/>
    </row>
    <row r="27" spans="1:17" ht="17.25" x14ac:dyDescent="0.35">
      <c r="A27" s="214"/>
      <c r="B27" s="213"/>
      <c r="C27" s="213"/>
      <c r="D27" s="213"/>
      <c r="E27" s="213"/>
      <c r="F27" s="213"/>
      <c r="G27" s="213"/>
      <c r="H27" s="213"/>
      <c r="I27" s="213"/>
      <c r="J27" s="213"/>
      <c r="O27" s="213"/>
      <c r="P27" s="213"/>
      <c r="Q27" s="213"/>
    </row>
    <row r="28" spans="1:17" ht="17.25" x14ac:dyDescent="0.35">
      <c r="A28" s="214"/>
      <c r="B28" s="213"/>
      <c r="C28" s="213"/>
      <c r="D28" s="213"/>
      <c r="E28" s="213"/>
      <c r="F28" s="213"/>
      <c r="G28" s="213"/>
      <c r="H28" s="213"/>
      <c r="I28" s="213"/>
      <c r="J28" s="213"/>
      <c r="O28" s="213"/>
      <c r="P28" s="213"/>
      <c r="Q28" s="213"/>
    </row>
    <row r="29" spans="1:17" ht="17.25" x14ac:dyDescent="0.35">
      <c r="A29" s="214"/>
      <c r="B29" s="213"/>
      <c r="C29" s="213"/>
      <c r="D29" s="213"/>
      <c r="E29" s="213"/>
      <c r="F29" s="213"/>
      <c r="G29" s="213"/>
      <c r="H29" s="213"/>
      <c r="I29" s="213"/>
      <c r="J29" s="213"/>
      <c r="O29" s="213"/>
      <c r="P29" s="213"/>
      <c r="Q29" s="213"/>
    </row>
    <row r="30" spans="1:17" ht="16.5" x14ac:dyDescent="0.3">
      <c r="A30" s="26"/>
      <c r="B30" s="26"/>
      <c r="C30" s="26"/>
      <c r="D30" s="26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</row>
    <row r="31" spans="1:17" ht="16.5" x14ac:dyDescent="0.3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</row>
    <row r="32" spans="1:17" ht="16.5" x14ac:dyDescent="0.3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</row>
  </sheetData>
  <mergeCells count="11">
    <mergeCell ref="F16:I16"/>
    <mergeCell ref="A5:O7"/>
    <mergeCell ref="A16:D16"/>
    <mergeCell ref="A3:D3"/>
    <mergeCell ref="A9:D9"/>
    <mergeCell ref="A13:D13"/>
    <mergeCell ref="A14:D14"/>
    <mergeCell ref="A15:D15"/>
    <mergeCell ref="A11:Q11"/>
    <mergeCell ref="F13:I13"/>
    <mergeCell ref="F15:I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</vt:lpstr>
      <vt:lpstr>2</vt:lpstr>
      <vt:lpstr>3</vt:lpstr>
      <vt:lpstr>4</vt:lpstr>
      <vt:lpstr>6</vt:lpstr>
      <vt:lpstr>5</vt:lpstr>
      <vt:lpstr>7</vt:lpstr>
      <vt:lpstr>8</vt:lpstr>
      <vt:lpstr>'3'!Print_Area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Maja Zaninovic</cp:lastModifiedBy>
  <cp:lastPrinted>2025-12-01T15:28:54Z</cp:lastPrinted>
  <dcterms:created xsi:type="dcterms:W3CDTF">2025-11-03T08:48:22Z</dcterms:created>
  <dcterms:modified xsi:type="dcterms:W3CDTF">2025-12-11T13:20:01Z</dcterms:modified>
</cp:coreProperties>
</file>