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PRORAČUN 2025\VIJEĆE 05.12.2025\ZA ĐURĐICU\"/>
    </mc:Choice>
  </mc:AlternateContent>
  <xr:revisionPtr revIDLastSave="0" documentId="8_{DB70FCA7-0032-4C0D-A9EF-F742F27CD1A5}" xr6:coauthVersionLast="47" xr6:coauthVersionMax="47" xr10:uidLastSave="{00000000-0000-0000-0000-000000000000}"/>
  <bookViews>
    <workbookView xWindow="1905" yWindow="1905" windowWidth="21600" windowHeight="11295" activeTab="1" xr2:uid="{98DCF2F9-CC0C-4E73-9274-D4B78844CF5C}"/>
  </bookViews>
  <sheets>
    <sheet name="1" sheetId="14" r:id="rId1"/>
    <sheet name="2" sheetId="16" r:id="rId2"/>
    <sheet name="3" sheetId="12" r:id="rId3"/>
    <sheet name="4" sheetId="8" r:id="rId4"/>
    <sheet name="5" sheetId="9" r:id="rId5"/>
    <sheet name="6" sheetId="10" r:id="rId6"/>
    <sheet name="7" sheetId="1" r:id="rId7"/>
    <sheet name="8" sheetId="17" r:id="rId8"/>
  </sheets>
  <definedNames>
    <definedName name="_xlnm.Print_Area" localSheetId="2">'3'!$A$1:$H$21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0" l="1"/>
  <c r="F10" i="10"/>
  <c r="D10" i="10"/>
  <c r="I340" i="14" l="1"/>
  <c r="I336" i="14" s="1"/>
  <c r="I345" i="14" s="1"/>
  <c r="H340" i="14"/>
  <c r="H336" i="14" s="1"/>
  <c r="H345" i="14" s="1"/>
  <c r="C35" i="14"/>
  <c r="C36" i="14" s="1"/>
  <c r="D35" i="14"/>
  <c r="D36" i="14" s="1"/>
  <c r="E35" i="14"/>
  <c r="E36" i="14" s="1"/>
  <c r="F35" i="14"/>
  <c r="F36" i="14" s="1"/>
  <c r="G35" i="14"/>
  <c r="G36" i="14" s="1"/>
  <c r="I35" i="14"/>
  <c r="I36" i="14" s="1"/>
  <c r="H35" i="14"/>
  <c r="H36" i="14" s="1"/>
  <c r="E38" i="14"/>
  <c r="F38" i="14"/>
  <c r="G38" i="14"/>
  <c r="H38" i="14"/>
  <c r="E37" i="14"/>
  <c r="F37" i="14"/>
  <c r="G37" i="14"/>
  <c r="I38" i="14"/>
  <c r="I37" i="14"/>
  <c r="H37" i="14"/>
  <c r="G39" i="14" l="1"/>
  <c r="F39" i="14"/>
  <c r="F45" i="14" s="1"/>
  <c r="E39" i="14"/>
  <c r="H39" i="14"/>
  <c r="I39" i="14"/>
  <c r="C17" i="1" l="1"/>
  <c r="H115" i="1"/>
  <c r="I115" i="1"/>
  <c r="J115" i="1"/>
  <c r="K115" i="1"/>
  <c r="L115" i="1"/>
  <c r="M115" i="1"/>
  <c r="G115" i="1"/>
  <c r="I81" i="1"/>
  <c r="L81" i="1"/>
  <c r="M81" i="1"/>
  <c r="G81" i="1"/>
  <c r="H31" i="1"/>
  <c r="H21" i="1" s="1"/>
  <c r="I31" i="1"/>
  <c r="I21" i="1" s="1"/>
  <c r="J31" i="1"/>
  <c r="J21" i="1" s="1"/>
  <c r="K31" i="1"/>
  <c r="K21" i="1" s="1"/>
  <c r="L31" i="1"/>
  <c r="L21" i="1" s="1"/>
  <c r="M31" i="1"/>
  <c r="M21" i="1" s="1"/>
  <c r="G31" i="1"/>
  <c r="H29" i="1"/>
  <c r="G29" i="1"/>
  <c r="D32" i="1"/>
  <c r="D22" i="1" s="1"/>
  <c r="E32" i="1"/>
  <c r="E22" i="1" s="1"/>
  <c r="F32" i="1"/>
  <c r="F22" i="1" s="1"/>
  <c r="G32" i="1"/>
  <c r="G22" i="1" s="1"/>
  <c r="H32" i="1"/>
  <c r="H22" i="1" s="1"/>
  <c r="I32" i="1"/>
  <c r="I22" i="1" s="1"/>
  <c r="J32" i="1"/>
  <c r="J22" i="1" s="1"/>
  <c r="K32" i="1"/>
  <c r="K22" i="1" s="1"/>
  <c r="L32" i="1"/>
  <c r="L22" i="1" s="1"/>
  <c r="M32" i="1"/>
  <c r="M22" i="1" s="1"/>
  <c r="C32" i="1"/>
  <c r="C22" i="1" s="1"/>
  <c r="D31" i="1"/>
  <c r="D21" i="1" s="1"/>
  <c r="E31" i="1"/>
  <c r="E21" i="1" s="1"/>
  <c r="G21" i="1"/>
  <c r="C31" i="1"/>
  <c r="C21" i="1" s="1"/>
  <c r="D30" i="1"/>
  <c r="D20" i="1" s="1"/>
  <c r="E30" i="1"/>
  <c r="E20" i="1" s="1"/>
  <c r="F30" i="1"/>
  <c r="F20" i="1" s="1"/>
  <c r="G30" i="1"/>
  <c r="G20" i="1" s="1"/>
  <c r="H30" i="1"/>
  <c r="H20" i="1" s="1"/>
  <c r="I30" i="1"/>
  <c r="I20" i="1" s="1"/>
  <c r="J30" i="1"/>
  <c r="J20" i="1" s="1"/>
  <c r="K30" i="1"/>
  <c r="K20" i="1" s="1"/>
  <c r="L30" i="1"/>
  <c r="L20" i="1" s="1"/>
  <c r="M30" i="1"/>
  <c r="M20" i="1" s="1"/>
  <c r="C30" i="1"/>
  <c r="C20" i="1" s="1"/>
  <c r="D28" i="1"/>
  <c r="D18" i="1" s="1"/>
  <c r="E28" i="1"/>
  <c r="E18" i="1" s="1"/>
  <c r="G28" i="1"/>
  <c r="G18" i="1" s="1"/>
  <c r="H28" i="1"/>
  <c r="H18" i="1" s="1"/>
  <c r="I28" i="1"/>
  <c r="I18" i="1" s="1"/>
  <c r="J28" i="1"/>
  <c r="J18" i="1" s="1"/>
  <c r="K28" i="1"/>
  <c r="K18" i="1" s="1"/>
  <c r="L28" i="1"/>
  <c r="L18" i="1" s="1"/>
  <c r="M28" i="1"/>
  <c r="M18" i="1" s="1"/>
  <c r="C28" i="1"/>
  <c r="C18" i="1" s="1"/>
  <c r="D27" i="1"/>
  <c r="D17" i="1" s="1"/>
  <c r="E27" i="1"/>
  <c r="E17" i="1" s="1"/>
  <c r="F27" i="1"/>
  <c r="F17" i="1" s="1"/>
  <c r="G27" i="1"/>
  <c r="G17" i="1" s="1"/>
  <c r="H27" i="1"/>
  <c r="H17" i="1" s="1"/>
  <c r="I27" i="1"/>
  <c r="I17" i="1" s="1"/>
  <c r="J27" i="1"/>
  <c r="J17" i="1" s="1"/>
  <c r="K27" i="1"/>
  <c r="K17" i="1" s="1"/>
  <c r="L27" i="1"/>
  <c r="L17" i="1" s="1"/>
  <c r="M27" i="1"/>
  <c r="M17" i="1" s="1"/>
  <c r="C27" i="1"/>
  <c r="D26" i="1"/>
  <c r="E26" i="1"/>
  <c r="G26" i="1"/>
  <c r="I26" i="1"/>
  <c r="L26" i="1"/>
  <c r="M26" i="1"/>
  <c r="C26" i="1"/>
  <c r="D323" i="1"/>
  <c r="E323" i="1"/>
  <c r="G323" i="1"/>
  <c r="H323" i="1"/>
  <c r="J323" i="1"/>
  <c r="K323" i="1"/>
  <c r="L323" i="1"/>
  <c r="M323" i="1"/>
  <c r="D324" i="1"/>
  <c r="E324" i="1"/>
  <c r="G324" i="1"/>
  <c r="H324" i="1"/>
  <c r="I324" i="1"/>
  <c r="J324" i="1"/>
  <c r="K324" i="1"/>
  <c r="L324" i="1"/>
  <c r="M324" i="1"/>
  <c r="D325" i="1"/>
  <c r="E325" i="1"/>
  <c r="G325" i="1"/>
  <c r="H325" i="1"/>
  <c r="I325" i="1"/>
  <c r="J325" i="1"/>
  <c r="K325" i="1"/>
  <c r="L325" i="1"/>
  <c r="M325" i="1"/>
  <c r="C323" i="1"/>
  <c r="H188" i="1"/>
  <c r="G188" i="1"/>
  <c r="F222" i="1"/>
  <c r="F223" i="1"/>
  <c r="F224" i="1"/>
  <c r="J263" i="1"/>
  <c r="J261" i="1" s="1"/>
  <c r="K263" i="1"/>
  <c r="K261" i="1" s="1"/>
  <c r="L263" i="1"/>
  <c r="L261" i="1" s="1"/>
  <c r="M263" i="1"/>
  <c r="M261" i="1" s="1"/>
  <c r="J273" i="1"/>
  <c r="K273" i="1"/>
  <c r="L273" i="1"/>
  <c r="M273" i="1"/>
  <c r="I273" i="1"/>
  <c r="H280" i="1"/>
  <c r="H279" i="1" s="1"/>
  <c r="C319" i="1"/>
  <c r="C316" i="1" s="1"/>
  <c r="H307" i="1"/>
  <c r="I307" i="1"/>
  <c r="J307" i="1"/>
  <c r="K307" i="1"/>
  <c r="L307" i="1"/>
  <c r="M307" i="1"/>
  <c r="G307" i="1"/>
  <c r="H305" i="1"/>
  <c r="J305" i="1"/>
  <c r="K305" i="1"/>
  <c r="L305" i="1"/>
  <c r="M305" i="1"/>
  <c r="H306" i="1"/>
  <c r="I306" i="1"/>
  <c r="J306" i="1"/>
  <c r="K306" i="1"/>
  <c r="L306" i="1"/>
  <c r="M306" i="1"/>
  <c r="C325" i="1"/>
  <c r="C324" i="1"/>
  <c r="H339" i="1"/>
  <c r="H326" i="1" s="1"/>
  <c r="I339" i="1"/>
  <c r="J339" i="1"/>
  <c r="K339" i="1"/>
  <c r="L339" i="1"/>
  <c r="M339" i="1"/>
  <c r="G339" i="1"/>
  <c r="J356" i="1"/>
  <c r="K356" i="1"/>
  <c r="L356" i="1"/>
  <c r="M356" i="1"/>
  <c r="J352" i="1"/>
  <c r="K352" i="1"/>
  <c r="L352" i="1"/>
  <c r="M352" i="1"/>
  <c r="J354" i="1"/>
  <c r="K354" i="1"/>
  <c r="L354" i="1"/>
  <c r="M354" i="1"/>
  <c r="I359" i="1"/>
  <c r="H14" i="1" l="1"/>
  <c r="M14" i="1"/>
  <c r="L14" i="1"/>
  <c r="I25" i="1"/>
  <c r="G25" i="1"/>
  <c r="H19" i="1"/>
  <c r="G19" i="1"/>
  <c r="D25" i="1"/>
  <c r="C25" i="1"/>
  <c r="L25" i="1"/>
  <c r="L16" i="1"/>
  <c r="L15" i="1" s="1"/>
  <c r="D16" i="1"/>
  <c r="M25" i="1"/>
  <c r="I16" i="1"/>
  <c r="I15" i="1" s="1"/>
  <c r="C16" i="1"/>
  <c r="C15" i="1" s="1"/>
  <c r="G16" i="1"/>
  <c r="G15" i="1" s="1"/>
  <c r="E25" i="1"/>
  <c r="M16" i="1"/>
  <c r="M15" i="1" s="1"/>
  <c r="E16" i="1"/>
  <c r="D322" i="1"/>
  <c r="E322" i="1"/>
  <c r="C322" i="1"/>
  <c r="M304" i="1"/>
  <c r="M322" i="1"/>
  <c r="L322" i="1"/>
  <c r="K304" i="1"/>
  <c r="J304" i="1"/>
  <c r="H322" i="1"/>
  <c r="J349" i="1"/>
  <c r="J322" i="1"/>
  <c r="L304" i="1"/>
  <c r="M349" i="1"/>
  <c r="L349" i="1"/>
  <c r="H304" i="1"/>
  <c r="K349" i="1"/>
  <c r="K322" i="1"/>
  <c r="G322" i="1"/>
  <c r="M78" i="1" l="1"/>
  <c r="M76" i="1" s="1"/>
  <c r="H64" i="1"/>
  <c r="H36" i="1"/>
  <c r="I36" i="1"/>
  <c r="J36" i="1"/>
  <c r="K36" i="1"/>
  <c r="L36" i="1"/>
  <c r="M36" i="1"/>
  <c r="M55" i="1"/>
  <c r="M53" i="1" s="1"/>
  <c r="L55" i="1"/>
  <c r="L53" i="1" s="1"/>
  <c r="M77" i="1" l="1"/>
  <c r="L54" i="1"/>
  <c r="M54" i="1"/>
  <c r="I361" i="1" l="1"/>
  <c r="I354" i="1"/>
  <c r="I352" i="1"/>
  <c r="I281" i="1"/>
  <c r="I14" i="1" s="1"/>
  <c r="I282" i="1"/>
  <c r="I356" i="1" l="1"/>
  <c r="I349" i="1"/>
  <c r="F94" i="1" l="1"/>
  <c r="F34" i="1" l="1"/>
  <c r="F35" i="1"/>
  <c r="F36" i="1"/>
  <c r="F37" i="1"/>
  <c r="F38" i="1"/>
  <c r="F39" i="1"/>
  <c r="F40" i="1"/>
  <c r="F41" i="1"/>
  <c r="F43" i="1"/>
  <c r="F44" i="1"/>
  <c r="F45" i="1"/>
  <c r="F46" i="1"/>
  <c r="F47" i="1"/>
  <c r="F51" i="1"/>
  <c r="F52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9" i="1"/>
  <c r="F78" i="1" s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6" i="1"/>
  <c r="F118" i="1"/>
  <c r="F119" i="1"/>
  <c r="F120" i="1"/>
  <c r="F121" i="1"/>
  <c r="F122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70" i="1"/>
  <c r="F171" i="1"/>
  <c r="F172" i="1"/>
  <c r="F173" i="1"/>
  <c r="F174" i="1"/>
  <c r="F175" i="1"/>
  <c r="F176" i="1"/>
  <c r="F177" i="1"/>
  <c r="F179" i="1"/>
  <c r="F180" i="1"/>
  <c r="F181" i="1"/>
  <c r="F182" i="1"/>
  <c r="F183" i="1"/>
  <c r="F184" i="1"/>
  <c r="F185" i="1"/>
  <c r="F186" i="1"/>
  <c r="F187" i="1"/>
  <c r="F188" i="1"/>
  <c r="F189" i="1"/>
  <c r="F191" i="1"/>
  <c r="F192" i="1"/>
  <c r="F193" i="1"/>
  <c r="F194" i="1"/>
  <c r="F195" i="1"/>
  <c r="F196" i="1"/>
  <c r="F197" i="1"/>
  <c r="F198" i="1"/>
  <c r="F199" i="1"/>
  <c r="F200" i="1"/>
  <c r="F201" i="1"/>
  <c r="F204" i="1"/>
  <c r="F205" i="1"/>
  <c r="F206" i="1"/>
  <c r="F207" i="1"/>
  <c r="F208" i="1"/>
  <c r="F209" i="1"/>
  <c r="F210" i="1"/>
  <c r="F211" i="1"/>
  <c r="F212" i="1"/>
  <c r="F214" i="1"/>
  <c r="F215" i="1"/>
  <c r="F216" i="1"/>
  <c r="F217" i="1"/>
  <c r="F218" i="1"/>
  <c r="F219" i="1"/>
  <c r="F220" i="1"/>
  <c r="F221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2" i="1"/>
  <c r="F264" i="1"/>
  <c r="F263" i="1" s="1"/>
  <c r="F261" i="1" s="1"/>
  <c r="F265" i="1"/>
  <c r="F266" i="1"/>
  <c r="F267" i="1"/>
  <c r="F268" i="1"/>
  <c r="F269" i="1"/>
  <c r="F270" i="1"/>
  <c r="F271" i="1"/>
  <c r="F272" i="1"/>
  <c r="F273" i="1"/>
  <c r="F274" i="1"/>
  <c r="F275" i="1"/>
  <c r="F277" i="1"/>
  <c r="F278" i="1"/>
  <c r="F279" i="1"/>
  <c r="F280" i="1"/>
  <c r="F281" i="1"/>
  <c r="F282" i="1"/>
  <c r="F283" i="1"/>
  <c r="F284" i="1"/>
  <c r="F285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5" i="1"/>
  <c r="F306" i="1"/>
  <c r="F307" i="1"/>
  <c r="F308" i="1"/>
  <c r="F304" i="1" s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6" i="1"/>
  <c r="F327" i="1"/>
  <c r="F328" i="1"/>
  <c r="F329" i="1"/>
  <c r="F324" i="1" s="1"/>
  <c r="F330" i="1"/>
  <c r="F331" i="1"/>
  <c r="F332" i="1"/>
  <c r="F333" i="1"/>
  <c r="F334" i="1"/>
  <c r="F335" i="1"/>
  <c r="F337" i="1"/>
  <c r="F338" i="1"/>
  <c r="F340" i="1"/>
  <c r="F342" i="1"/>
  <c r="F343" i="1"/>
  <c r="F344" i="1"/>
  <c r="F345" i="1"/>
  <c r="F347" i="1"/>
  <c r="F348" i="1"/>
  <c r="F363" i="1"/>
  <c r="F364" i="1"/>
  <c r="F365" i="1"/>
  <c r="F366" i="1"/>
  <c r="F367" i="1"/>
  <c r="F368" i="1"/>
  <c r="F369" i="1"/>
  <c r="F325" i="1" s="1"/>
  <c r="F370" i="1"/>
  <c r="F371" i="1"/>
  <c r="G370" i="1"/>
  <c r="G365" i="1"/>
  <c r="G319" i="1"/>
  <c r="G306" i="1"/>
  <c r="G14" i="1" s="1"/>
  <c r="G305" i="1"/>
  <c r="G69" i="1"/>
  <c r="D5" i="10"/>
  <c r="D8" i="10" s="1"/>
  <c r="E5" i="10"/>
  <c r="F5" i="10"/>
  <c r="G23" i="9"/>
  <c r="F23" i="9"/>
  <c r="G21" i="9"/>
  <c r="F21" i="9"/>
  <c r="G18" i="9"/>
  <c r="G17" i="9" s="1"/>
  <c r="F18" i="9"/>
  <c r="F17" i="9"/>
  <c r="G12" i="9"/>
  <c r="F12" i="9"/>
  <c r="G10" i="9"/>
  <c r="F10" i="9"/>
  <c r="G7" i="9"/>
  <c r="F7" i="9"/>
  <c r="G6" i="9"/>
  <c r="F6" i="9"/>
  <c r="E23" i="9"/>
  <c r="E21" i="9"/>
  <c r="E18" i="9"/>
  <c r="E17" i="9" s="1"/>
  <c r="E12" i="9"/>
  <c r="E10" i="9"/>
  <c r="E7" i="9"/>
  <c r="E6" i="9"/>
  <c r="D23" i="9"/>
  <c r="D21" i="9"/>
  <c r="D18" i="9"/>
  <c r="D17" i="9" s="1"/>
  <c r="D12" i="9"/>
  <c r="D10" i="9"/>
  <c r="D7" i="9"/>
  <c r="D6" i="9" s="1"/>
  <c r="D20" i="9" l="1"/>
  <c r="E20" i="9"/>
  <c r="F9" i="9"/>
  <c r="F5" i="9" s="1"/>
  <c r="F16" i="9"/>
  <c r="G9" i="9"/>
  <c r="G5" i="9" s="1"/>
  <c r="F8" i="10"/>
  <c r="E8" i="10"/>
  <c r="F14" i="1"/>
  <c r="F31" i="1"/>
  <c r="F21" i="1" s="1"/>
  <c r="F29" i="1"/>
  <c r="F19" i="1" s="1"/>
  <c r="F28" i="1"/>
  <c r="F18" i="1" s="1"/>
  <c r="F24" i="1"/>
  <c r="G304" i="1"/>
  <c r="F323" i="1"/>
  <c r="F322" i="1" s="1"/>
  <c r="F26" i="1"/>
  <c r="C339" i="1"/>
  <c r="F339" i="1"/>
  <c r="D339" i="1"/>
  <c r="E339" i="1"/>
  <c r="F203" i="1"/>
  <c r="F202" i="1" s="1"/>
  <c r="G302" i="1"/>
  <c r="F115" i="1"/>
  <c r="F114" i="1" s="1"/>
  <c r="G16" i="9"/>
  <c r="D9" i="9"/>
  <c r="D5" i="9" s="1"/>
  <c r="E9" i="9"/>
  <c r="E5" i="9" s="1"/>
  <c r="E16" i="9"/>
  <c r="D16" i="9"/>
  <c r="F25" i="9" l="1"/>
  <c r="F25" i="1"/>
  <c r="F33" i="1" s="1"/>
  <c r="F16" i="1"/>
  <c r="F13" i="1"/>
  <c r="F11" i="1" s="1"/>
  <c r="F23" i="1"/>
  <c r="F12" i="1" s="1"/>
  <c r="G277" i="1"/>
  <c r="G272" i="1" s="1"/>
  <c r="G25" i="9"/>
  <c r="D25" i="9"/>
  <c r="E25" i="9"/>
  <c r="G270" i="1" l="1"/>
  <c r="C23" i="9"/>
  <c r="C21" i="9"/>
  <c r="C18" i="9"/>
  <c r="C17" i="9" s="1"/>
  <c r="C12" i="9"/>
  <c r="C10" i="9"/>
  <c r="C7" i="9"/>
  <c r="C6" i="9" s="1"/>
  <c r="C20" i="9" l="1"/>
  <c r="C16" i="9" s="1"/>
  <c r="G191" i="1"/>
  <c r="C9" i="9"/>
  <c r="C5" i="9" l="1"/>
  <c r="C25" i="9" s="1"/>
  <c r="G186" i="1"/>
  <c r="G181" i="1" l="1"/>
  <c r="G174" i="1" s="1"/>
  <c r="G140" i="1" s="1"/>
  <c r="G131" i="1" s="1"/>
  <c r="G128" i="1" l="1"/>
  <c r="G105" i="1" s="1"/>
  <c r="G98" i="1" s="1"/>
  <c r="G51" i="1" s="1"/>
  <c r="G347" i="1" l="1"/>
  <c r="G342" i="1" l="1"/>
  <c r="G337" i="1" s="1"/>
  <c r="G330" i="1" l="1"/>
  <c r="M370" i="1"/>
  <c r="L370" i="1"/>
  <c r="M365" i="1"/>
  <c r="L365" i="1"/>
  <c r="L319" i="1" s="1"/>
  <c r="L302" i="1" s="1"/>
  <c r="L277" i="1" s="1"/>
  <c r="M258" i="1"/>
  <c r="M255" i="1" s="1"/>
  <c r="M250" i="1" s="1"/>
  <c r="M246" i="1" s="1"/>
  <c r="M242" i="1" s="1"/>
  <c r="M237" i="1" s="1"/>
  <c r="M233" i="1" s="1"/>
  <c r="M227" i="1" s="1"/>
  <c r="L258" i="1"/>
  <c r="L255" i="1" s="1"/>
  <c r="L250" i="1" s="1"/>
  <c r="L246" i="1" s="1"/>
  <c r="L242" i="1" s="1"/>
  <c r="L237" i="1" s="1"/>
  <c r="L233" i="1" s="1"/>
  <c r="L227" i="1" s="1"/>
  <c r="M253" i="1"/>
  <c r="L253" i="1"/>
  <c r="M69" i="1"/>
  <c r="L69" i="1"/>
  <c r="L219" i="1" l="1"/>
  <c r="L214" i="1" s="1"/>
  <c r="L211" i="1" s="1"/>
  <c r="L221" i="1"/>
  <c r="M219" i="1"/>
  <c r="M214" i="1" s="1"/>
  <c r="M221" i="1"/>
  <c r="M209" i="1"/>
  <c r="M205" i="1" s="1"/>
  <c r="M200" i="1" s="1"/>
  <c r="M196" i="1" s="1"/>
  <c r="M179" i="1" s="1"/>
  <c r="M170" i="1" s="1"/>
  <c r="M211" i="1"/>
  <c r="L209" i="1"/>
  <c r="L205" i="1" s="1"/>
  <c r="L200" i="1" s="1"/>
  <c r="L196" i="1" s="1"/>
  <c r="L179" i="1" s="1"/>
  <c r="L170" i="1" s="1"/>
  <c r="L270" i="1"/>
  <c r="L272" i="1"/>
  <c r="L165" i="1"/>
  <c r="L191" i="1"/>
  <c r="M165" i="1"/>
  <c r="L240" i="1"/>
  <c r="L217" i="1" s="1"/>
  <c r="L203" i="1" s="1"/>
  <c r="L194" i="1" s="1"/>
  <c r="L285" i="1"/>
  <c r="M240" i="1"/>
  <c r="M217" i="1" s="1"/>
  <c r="M203" i="1" s="1"/>
  <c r="M194" i="1" s="1"/>
  <c r="M285" i="1"/>
  <c r="M319" i="1"/>
  <c r="M302" i="1" s="1"/>
  <c r="M277" i="1" s="1"/>
  <c r="G312" i="1"/>
  <c r="H60" i="1"/>
  <c r="H51" i="1"/>
  <c r="H46" i="1" s="1"/>
  <c r="H96" i="1"/>
  <c r="H89" i="1" s="1"/>
  <c r="H98" i="1"/>
  <c r="H128" i="1"/>
  <c r="H138" i="1"/>
  <c r="H126" i="1" s="1"/>
  <c r="H120" i="1" s="1"/>
  <c r="H140" i="1"/>
  <c r="H170" i="1"/>
  <c r="H167" i="1" s="1"/>
  <c r="H191" i="1"/>
  <c r="H214" i="1"/>
  <c r="H211" i="1" s="1"/>
  <c r="H242" i="1"/>
  <c r="H237" i="1"/>
  <c r="H250" i="1"/>
  <c r="H248" i="1" s="1"/>
  <c r="H255" i="1"/>
  <c r="H253" i="1" s="1"/>
  <c r="H267" i="1"/>
  <c r="H277" i="1"/>
  <c r="K370" i="1"/>
  <c r="J370" i="1"/>
  <c r="I370" i="1"/>
  <c r="E370" i="1"/>
  <c r="E365" i="1" s="1"/>
  <c r="D370" i="1"/>
  <c r="C370" i="1"/>
  <c r="D365" i="1"/>
  <c r="C365" i="1"/>
  <c r="D319" i="1"/>
  <c r="D302" i="1" s="1"/>
  <c r="D277" i="1" s="1"/>
  <c r="D270" i="1" s="1"/>
  <c r="E306" i="1"/>
  <c r="E305" i="1"/>
  <c r="C305" i="1"/>
  <c r="K281" i="1"/>
  <c r="K14" i="1" s="1"/>
  <c r="J281" i="1"/>
  <c r="J14" i="1" s="1"/>
  <c r="E281" i="1"/>
  <c r="E280" i="1"/>
  <c r="C280" i="1"/>
  <c r="K258" i="1"/>
  <c r="J258" i="1"/>
  <c r="D258" i="1"/>
  <c r="D255" i="1" s="1"/>
  <c r="D250" i="1" s="1"/>
  <c r="D246" i="1" s="1"/>
  <c r="D242" i="1" s="1"/>
  <c r="D237" i="1" s="1"/>
  <c r="D233" i="1" s="1"/>
  <c r="D227" i="1" s="1"/>
  <c r="D219" i="1" s="1"/>
  <c r="D214" i="1" s="1"/>
  <c r="D209" i="1" s="1"/>
  <c r="D205" i="1" s="1"/>
  <c r="D200" i="1" s="1"/>
  <c r="C258" i="1"/>
  <c r="C255" i="1" s="1"/>
  <c r="C250" i="1" s="1"/>
  <c r="C246" i="1" s="1"/>
  <c r="C242" i="1" s="1"/>
  <c r="C237" i="1" s="1"/>
  <c r="C233" i="1" s="1"/>
  <c r="C227" i="1" s="1"/>
  <c r="C219" i="1" s="1"/>
  <c r="C214" i="1" s="1"/>
  <c r="C209" i="1" s="1"/>
  <c r="C205" i="1" s="1"/>
  <c r="C200" i="1" s="1"/>
  <c r="C196" i="1" s="1"/>
  <c r="C179" i="1" s="1"/>
  <c r="C170" i="1" s="1"/>
  <c r="C165" i="1" s="1"/>
  <c r="C161" i="1" s="1"/>
  <c r="C157" i="1" s="1"/>
  <c r="C150" i="1" s="1"/>
  <c r="C143" i="1" s="1"/>
  <c r="K255" i="1"/>
  <c r="K250" i="1" s="1"/>
  <c r="K246" i="1" s="1"/>
  <c r="K242" i="1" s="1"/>
  <c r="K237" i="1" s="1"/>
  <c r="K233" i="1" s="1"/>
  <c r="K227" i="1" s="1"/>
  <c r="J255" i="1"/>
  <c r="J250" i="1" s="1"/>
  <c r="J246" i="1" s="1"/>
  <c r="J242" i="1" s="1"/>
  <c r="J237" i="1" s="1"/>
  <c r="J233" i="1" s="1"/>
  <c r="J227" i="1" s="1"/>
  <c r="K253" i="1"/>
  <c r="J253" i="1"/>
  <c r="D253" i="1"/>
  <c r="D240" i="1" s="1"/>
  <c r="D217" i="1" s="1"/>
  <c r="D203" i="1" s="1"/>
  <c r="C253" i="1"/>
  <c r="C240" i="1"/>
  <c r="C217" i="1" s="1"/>
  <c r="C203" i="1" s="1"/>
  <c r="K69" i="1"/>
  <c r="J69" i="1"/>
  <c r="E69" i="1"/>
  <c r="D69" i="1"/>
  <c r="C69" i="1"/>
  <c r="D306" i="1"/>
  <c r="D14" i="1" s="1"/>
  <c r="D15" i="1"/>
  <c r="E14" i="1" l="1"/>
  <c r="J219" i="1"/>
  <c r="J214" i="1" s="1"/>
  <c r="J209" i="1" s="1"/>
  <c r="J205" i="1" s="1"/>
  <c r="J221" i="1"/>
  <c r="K219" i="1"/>
  <c r="K214" i="1" s="1"/>
  <c r="K209" i="1" s="1"/>
  <c r="K205" i="1" s="1"/>
  <c r="K221" i="1"/>
  <c r="H273" i="1"/>
  <c r="H272" i="1"/>
  <c r="M270" i="1"/>
  <c r="M272" i="1"/>
  <c r="J200" i="1"/>
  <c r="J196" i="1" s="1"/>
  <c r="J179" i="1" s="1"/>
  <c r="J170" i="1" s="1"/>
  <c r="M167" i="1"/>
  <c r="D191" i="1"/>
  <c r="L167" i="1"/>
  <c r="D194" i="1"/>
  <c r="D134" i="1" s="1"/>
  <c r="D115" i="1" s="1"/>
  <c r="K200" i="1"/>
  <c r="K196" i="1" s="1"/>
  <c r="K179" i="1" s="1"/>
  <c r="K170" i="1" s="1"/>
  <c r="C138" i="1"/>
  <c r="C126" i="1" s="1"/>
  <c r="C120" i="1" s="1"/>
  <c r="C112" i="1" s="1"/>
  <c r="E319" i="1"/>
  <c r="D304" i="1"/>
  <c r="D279" i="1" s="1"/>
  <c r="C194" i="1"/>
  <c r="C134" i="1"/>
  <c r="C115" i="1"/>
  <c r="D196" i="1"/>
  <c r="D179" i="1" s="1"/>
  <c r="H85" i="1"/>
  <c r="H83" i="1" s="1"/>
  <c r="J285" i="1"/>
  <c r="H186" i="1"/>
  <c r="H183" i="1" s="1"/>
  <c r="M161" i="1"/>
  <c r="C302" i="1"/>
  <c r="C277" i="1" s="1"/>
  <c r="C270" i="1" s="1"/>
  <c r="K285" i="1"/>
  <c r="H233" i="1"/>
  <c r="J240" i="1"/>
  <c r="J217" i="1" s="1"/>
  <c r="I365" i="1"/>
  <c r="H165" i="1"/>
  <c r="G298" i="1"/>
  <c r="L189" i="1"/>
  <c r="L29" i="1" s="1"/>
  <c r="L186" i="1"/>
  <c r="L181" i="1" s="1"/>
  <c r="L174" i="1" s="1"/>
  <c r="L140" i="1" s="1"/>
  <c r="L131" i="1" s="1"/>
  <c r="K240" i="1"/>
  <c r="K217" i="1" s="1"/>
  <c r="J365" i="1"/>
  <c r="H43" i="1"/>
  <c r="K365" i="1"/>
  <c r="M191" i="1"/>
  <c r="L161" i="1"/>
  <c r="H265" i="1"/>
  <c r="H263" i="1"/>
  <c r="H261" i="1" s="1"/>
  <c r="H240" i="1" s="1"/>
  <c r="H209" i="1"/>
  <c r="H122" i="1"/>
  <c r="H91" i="1"/>
  <c r="H26" i="1" l="1"/>
  <c r="H25" i="1" s="1"/>
  <c r="H81" i="1"/>
  <c r="L188" i="1"/>
  <c r="L19" i="1"/>
  <c r="H37" i="1"/>
  <c r="H40" i="1"/>
  <c r="H41" i="1" s="1"/>
  <c r="H134" i="1"/>
  <c r="C109" i="1"/>
  <c r="G293" i="1"/>
  <c r="K319" i="1"/>
  <c r="K302" i="1" s="1"/>
  <c r="K277" i="1" s="1"/>
  <c r="H230" i="1"/>
  <c r="H227" i="1"/>
  <c r="H221" i="1" s="1"/>
  <c r="K167" i="1"/>
  <c r="K165" i="1"/>
  <c r="D189" i="1"/>
  <c r="D29" i="1" s="1"/>
  <c r="D19" i="1" s="1"/>
  <c r="D186" i="1"/>
  <c r="D181" i="1" s="1"/>
  <c r="D174" i="1" s="1"/>
  <c r="D140" i="1" s="1"/>
  <c r="D131" i="1" s="1"/>
  <c r="H161" i="1"/>
  <c r="K203" i="1"/>
  <c r="K194" i="1" s="1"/>
  <c r="L159" i="1"/>
  <c r="L235" i="1" s="1"/>
  <c r="L296" i="1" s="1"/>
  <c r="L248" i="1" s="1"/>
  <c r="L230" i="1" s="1"/>
  <c r="L157" i="1"/>
  <c r="H207" i="1"/>
  <c r="H205" i="1"/>
  <c r="H203" i="1" s="1"/>
  <c r="J319" i="1"/>
  <c r="J302" i="1" s="1"/>
  <c r="J277" i="1" s="1"/>
  <c r="H63" i="1"/>
  <c r="H78" i="1"/>
  <c r="H77" i="1" s="1"/>
  <c r="M189" i="1"/>
  <c r="M29" i="1" s="1"/>
  <c r="M19" i="1" s="1"/>
  <c r="M186" i="1"/>
  <c r="M181" i="1" s="1"/>
  <c r="M174" i="1" s="1"/>
  <c r="M140" i="1" s="1"/>
  <c r="M131" i="1" s="1"/>
  <c r="I319" i="1"/>
  <c r="E302" i="1"/>
  <c r="J167" i="1"/>
  <c r="J165" i="1"/>
  <c r="M159" i="1"/>
  <c r="M235" i="1" s="1"/>
  <c r="M296" i="1" s="1"/>
  <c r="M248" i="1" s="1"/>
  <c r="M230" i="1" s="1"/>
  <c r="M157" i="1"/>
  <c r="L128" i="1"/>
  <c r="L105" i="1" s="1"/>
  <c r="L98" i="1" s="1"/>
  <c r="L51" i="1" s="1"/>
  <c r="C191" i="1"/>
  <c r="D170" i="1"/>
  <c r="D165" i="1" s="1"/>
  <c r="D161" i="1" s="1"/>
  <c r="D157" i="1" s="1"/>
  <c r="D150" i="1" s="1"/>
  <c r="D143" i="1" s="1"/>
  <c r="J203" i="1"/>
  <c r="J194" i="1" s="1"/>
  <c r="H16" i="1" l="1"/>
  <c r="H15" i="1" s="1"/>
  <c r="H24" i="1"/>
  <c r="M188" i="1"/>
  <c r="H35" i="1"/>
  <c r="J270" i="1"/>
  <c r="J272" i="1"/>
  <c r="K270" i="1"/>
  <c r="K272" i="1"/>
  <c r="C108" i="1"/>
  <c r="C81" i="1" s="1"/>
  <c r="C103" i="1"/>
  <c r="C96" i="1" s="1"/>
  <c r="C89" i="1" s="1"/>
  <c r="C85" i="1" s="1"/>
  <c r="C71" i="1" s="1"/>
  <c r="C65" i="1" s="1"/>
  <c r="C60" i="1" s="1"/>
  <c r="J191" i="1"/>
  <c r="H159" i="1"/>
  <c r="H235" i="1" s="1"/>
  <c r="H157" i="1"/>
  <c r="L347" i="1"/>
  <c r="L342" i="1" s="1"/>
  <c r="L337" i="1" s="1"/>
  <c r="I302" i="1"/>
  <c r="I277" i="1" s="1"/>
  <c r="I272" i="1" s="1"/>
  <c r="K191" i="1"/>
  <c r="C189" i="1"/>
  <c r="C29" i="1" s="1"/>
  <c r="C19" i="1" s="1"/>
  <c r="C186" i="1"/>
  <c r="C181" i="1" s="1"/>
  <c r="C174" i="1" s="1"/>
  <c r="C140" i="1" s="1"/>
  <c r="H87" i="1"/>
  <c r="M128" i="1"/>
  <c r="M105" i="1" s="1"/>
  <c r="M98" i="1" s="1"/>
  <c r="M51" i="1" s="1"/>
  <c r="L150" i="1"/>
  <c r="D128" i="1"/>
  <c r="D105" i="1" s="1"/>
  <c r="D98" i="1" s="1"/>
  <c r="D51" i="1" s="1"/>
  <c r="D347" i="1" s="1"/>
  <c r="D342" i="1" s="1"/>
  <c r="D337" i="1" s="1"/>
  <c r="D330" i="1" s="1"/>
  <c r="D312" i="1" s="1"/>
  <c r="D298" i="1" s="1"/>
  <c r="D293" i="1" s="1"/>
  <c r="D288" i="1" s="1"/>
  <c r="D267" i="1" s="1"/>
  <c r="M150" i="1"/>
  <c r="G288" i="1"/>
  <c r="E277" i="1"/>
  <c r="D138" i="1"/>
  <c r="D126" i="1" s="1"/>
  <c r="D120" i="1" s="1"/>
  <c r="D112" i="1" s="1"/>
  <c r="J161" i="1"/>
  <c r="H76" i="1"/>
  <c r="H71" i="1"/>
  <c r="K161" i="1"/>
  <c r="H33" i="1" l="1"/>
  <c r="H13" i="1"/>
  <c r="H11" i="1" s="1"/>
  <c r="L330" i="1"/>
  <c r="L334" i="1"/>
  <c r="C131" i="1"/>
  <c r="G267" i="1"/>
  <c r="L145" i="1"/>
  <c r="L291" i="1" s="1"/>
  <c r="L265" i="1" s="1"/>
  <c r="L244" i="1" s="1"/>
  <c r="L207" i="1" s="1"/>
  <c r="L198" i="1" s="1"/>
  <c r="L87" i="1" s="1"/>
  <c r="L143" i="1"/>
  <c r="K189" i="1"/>
  <c r="K29" i="1" s="1"/>
  <c r="K186" i="1"/>
  <c r="K181" i="1" s="1"/>
  <c r="K174" i="1" s="1"/>
  <c r="K140" i="1" s="1"/>
  <c r="K131" i="1" s="1"/>
  <c r="H152" i="1"/>
  <c r="H150" i="1"/>
  <c r="H68" i="1"/>
  <c r="H58" i="1"/>
  <c r="J159" i="1"/>
  <c r="J344" i="1" s="1"/>
  <c r="J235" i="1" s="1"/>
  <c r="J296" i="1" s="1"/>
  <c r="J248" i="1" s="1"/>
  <c r="J230" i="1" s="1"/>
  <c r="J157" i="1"/>
  <c r="M347" i="1"/>
  <c r="M342" i="1" s="1"/>
  <c r="M337" i="1" s="1"/>
  <c r="I270" i="1"/>
  <c r="J189" i="1"/>
  <c r="J29" i="1" s="1"/>
  <c r="J186" i="1"/>
  <c r="J181" i="1" s="1"/>
  <c r="J174" i="1" s="1"/>
  <c r="J140" i="1" s="1"/>
  <c r="J131" i="1" s="1"/>
  <c r="M145" i="1"/>
  <c r="M291" i="1" s="1"/>
  <c r="M265" i="1" s="1"/>
  <c r="M244" i="1" s="1"/>
  <c r="M207" i="1" s="1"/>
  <c r="M198" i="1" s="1"/>
  <c r="M87" i="1" s="1"/>
  <c r="M143" i="1"/>
  <c r="L267" i="1"/>
  <c r="C59" i="1"/>
  <c r="C43" i="1"/>
  <c r="E270" i="1"/>
  <c r="D109" i="1"/>
  <c r="K159" i="1"/>
  <c r="K344" i="1" s="1"/>
  <c r="K235" i="1" s="1"/>
  <c r="K296" i="1" s="1"/>
  <c r="K248" i="1" s="1"/>
  <c r="K230" i="1" s="1"/>
  <c r="K157" i="1"/>
  <c r="K188" i="1" l="1"/>
  <c r="K19" i="1"/>
  <c r="J188" i="1"/>
  <c r="J19" i="1"/>
  <c r="C37" i="1"/>
  <c r="C35" i="1" s="1"/>
  <c r="C40" i="1"/>
  <c r="M330" i="1"/>
  <c r="M334" i="1"/>
  <c r="L312" i="1"/>
  <c r="L298" i="1" s="1"/>
  <c r="L293" i="1" s="1"/>
  <c r="L288" i="1" s="1"/>
  <c r="L327" i="1"/>
  <c r="C36" i="1"/>
  <c r="C24" i="1" s="1"/>
  <c r="C58" i="1"/>
  <c r="C57" i="1" s="1"/>
  <c r="K128" i="1"/>
  <c r="K105" i="1" s="1"/>
  <c r="K98" i="1" s="1"/>
  <c r="K51" i="1" s="1"/>
  <c r="L138" i="1"/>
  <c r="J128" i="1"/>
  <c r="J105" i="1" s="1"/>
  <c r="J98" i="1" s="1"/>
  <c r="J51" i="1" s="1"/>
  <c r="H216" i="1"/>
  <c r="H260" i="1"/>
  <c r="I191" i="1"/>
  <c r="K150" i="1"/>
  <c r="G263" i="1"/>
  <c r="E191" i="1"/>
  <c r="D108" i="1"/>
  <c r="D81" i="1" s="1"/>
  <c r="D76" i="1" s="1"/>
  <c r="D103" i="1"/>
  <c r="D96" i="1" s="1"/>
  <c r="D89" i="1" s="1"/>
  <c r="D85" i="1" s="1"/>
  <c r="D78" i="1" s="1"/>
  <c r="D71" i="1" s="1"/>
  <c r="D65" i="1" s="1"/>
  <c r="D60" i="1" s="1"/>
  <c r="M138" i="1"/>
  <c r="H145" i="1"/>
  <c r="C128" i="1"/>
  <c r="C105" i="1" s="1"/>
  <c r="C98" i="1" s="1"/>
  <c r="J150" i="1"/>
  <c r="C33" i="1" l="1"/>
  <c r="M312" i="1"/>
  <c r="M298" i="1" s="1"/>
  <c r="M293" i="1" s="1"/>
  <c r="M288" i="1" s="1"/>
  <c r="M267" i="1" s="1"/>
  <c r="M327" i="1"/>
  <c r="M126" i="1"/>
  <c r="M120" i="1" s="1"/>
  <c r="M134" i="1"/>
  <c r="L126" i="1"/>
  <c r="L120" i="1" s="1"/>
  <c r="L134" i="1"/>
  <c r="G258" i="1"/>
  <c r="G255" i="1" s="1"/>
  <c r="J347" i="1"/>
  <c r="J342" i="1" s="1"/>
  <c r="J337" i="1" s="1"/>
  <c r="M112" i="1"/>
  <c r="L112" i="1"/>
  <c r="I189" i="1"/>
  <c r="I29" i="1" s="1"/>
  <c r="I186" i="1"/>
  <c r="I181" i="1" s="1"/>
  <c r="I174" i="1" s="1"/>
  <c r="I140" i="1" s="1"/>
  <c r="I131" i="1" s="1"/>
  <c r="J145" i="1"/>
  <c r="J291" i="1" s="1"/>
  <c r="J265" i="1" s="1"/>
  <c r="J244" i="1" s="1"/>
  <c r="J207" i="1" s="1"/>
  <c r="J198" i="1" s="1"/>
  <c r="J87" i="1" s="1"/>
  <c r="J143" i="1"/>
  <c r="K145" i="1"/>
  <c r="K291" i="1" s="1"/>
  <c r="K265" i="1" s="1"/>
  <c r="K244" i="1" s="1"/>
  <c r="K207" i="1" s="1"/>
  <c r="K198" i="1" s="1"/>
  <c r="K87" i="1" s="1"/>
  <c r="K143" i="1"/>
  <c r="C51" i="1"/>
  <c r="D59" i="1"/>
  <c r="D43" i="1"/>
  <c r="D37" i="1" s="1"/>
  <c r="E189" i="1"/>
  <c r="E29" i="1" s="1"/>
  <c r="E19" i="1" s="1"/>
  <c r="E186" i="1"/>
  <c r="E181" i="1" s="1"/>
  <c r="E174" i="1" s="1"/>
  <c r="E140" i="1" s="1"/>
  <c r="E131" i="1" s="1"/>
  <c r="H252" i="1"/>
  <c r="H239" i="1" s="1"/>
  <c r="H80" i="1"/>
  <c r="H75" i="1" s="1"/>
  <c r="K347" i="1"/>
  <c r="K342" i="1" s="1"/>
  <c r="K337" i="1" s="1"/>
  <c r="H202" i="1"/>
  <c r="I188" i="1" l="1"/>
  <c r="I19" i="1"/>
  <c r="D58" i="1"/>
  <c r="D57" i="1" s="1"/>
  <c r="D24" i="1"/>
  <c r="K330" i="1"/>
  <c r="K334" i="1"/>
  <c r="J330" i="1"/>
  <c r="J334" i="1"/>
  <c r="C347" i="1"/>
  <c r="L109" i="1"/>
  <c r="M109" i="1"/>
  <c r="K138" i="1"/>
  <c r="H34" i="1"/>
  <c r="H62" i="1"/>
  <c r="H57" i="1" s="1"/>
  <c r="J138" i="1"/>
  <c r="D35" i="1"/>
  <c r="I128" i="1"/>
  <c r="I105" i="1" s="1"/>
  <c r="I98" i="1" s="1"/>
  <c r="I51" i="1" s="1"/>
  <c r="G250" i="1"/>
  <c r="E128" i="1"/>
  <c r="E105" i="1" s="1"/>
  <c r="E98" i="1" s="1"/>
  <c r="E51" i="1" s="1"/>
  <c r="D33" i="1" l="1"/>
  <c r="D13" i="1"/>
  <c r="D11" i="1" s="1"/>
  <c r="J312" i="1"/>
  <c r="J298" i="1" s="1"/>
  <c r="J293" i="1" s="1"/>
  <c r="J288" i="1" s="1"/>
  <c r="J267" i="1" s="1"/>
  <c r="J327" i="1"/>
  <c r="K312" i="1"/>
  <c r="K298" i="1" s="1"/>
  <c r="K293" i="1" s="1"/>
  <c r="K288" i="1" s="1"/>
  <c r="K267" i="1" s="1"/>
  <c r="K327" i="1"/>
  <c r="J126" i="1"/>
  <c r="J120" i="1" s="1"/>
  <c r="J134" i="1"/>
  <c r="K126" i="1"/>
  <c r="K120" i="1" s="1"/>
  <c r="K134" i="1"/>
  <c r="D230" i="1"/>
  <c r="D145" i="1"/>
  <c r="D334" i="1" s="1"/>
  <c r="D291" i="1" s="1"/>
  <c r="D265" i="1" s="1"/>
  <c r="D244" i="1" s="1"/>
  <c r="D221" i="1" s="1"/>
  <c r="M108" i="1"/>
  <c r="M103" i="1"/>
  <c r="M96" i="1" s="1"/>
  <c r="M89" i="1" s="1"/>
  <c r="M85" i="1" s="1"/>
  <c r="L108" i="1"/>
  <c r="L103" i="1"/>
  <c r="L96" i="1" s="1"/>
  <c r="L89" i="1" s="1"/>
  <c r="L85" i="1" s="1"/>
  <c r="G246" i="1"/>
  <c r="K112" i="1"/>
  <c r="E347" i="1"/>
  <c r="C342" i="1"/>
  <c r="J112" i="1"/>
  <c r="I347" i="1"/>
  <c r="M71" i="1" l="1"/>
  <c r="M68" i="1" s="1"/>
  <c r="M309" i="1" s="1"/>
  <c r="M284" i="1" s="1"/>
  <c r="L78" i="1"/>
  <c r="L77" i="1" s="1"/>
  <c r="J109" i="1"/>
  <c r="M65" i="1"/>
  <c r="M64" i="1" s="1"/>
  <c r="L71" i="1"/>
  <c r="G242" i="1"/>
  <c r="C337" i="1"/>
  <c r="C330" i="1" s="1"/>
  <c r="C312" i="1" s="1"/>
  <c r="C298" i="1" s="1"/>
  <c r="C293" i="1" s="1"/>
  <c r="C288" i="1" s="1"/>
  <c r="C267" i="1" s="1"/>
  <c r="D207" i="1"/>
  <c r="D198" i="1"/>
  <c r="D87" i="1" s="1"/>
  <c r="D68" i="1" s="1"/>
  <c r="D40" i="1" s="1"/>
  <c r="D327" i="1" s="1"/>
  <c r="D309" i="1" s="1"/>
  <c r="D284" i="1" s="1"/>
  <c r="E342" i="1"/>
  <c r="E337" i="1" s="1"/>
  <c r="I342" i="1"/>
  <c r="K109" i="1"/>
  <c r="L76" i="1" l="1"/>
  <c r="G237" i="1"/>
  <c r="M63" i="1"/>
  <c r="M60" i="1"/>
  <c r="J108" i="1"/>
  <c r="J103" i="1"/>
  <c r="J96" i="1" s="1"/>
  <c r="J89" i="1" s="1"/>
  <c r="J85" i="1" s="1"/>
  <c r="E330" i="1"/>
  <c r="L68" i="1"/>
  <c r="L65" i="1"/>
  <c r="L64" i="1" s="1"/>
  <c r="K108" i="1"/>
  <c r="K103" i="1"/>
  <c r="K96" i="1" s="1"/>
  <c r="K89" i="1" s="1"/>
  <c r="K85" i="1" s="1"/>
  <c r="I337" i="1"/>
  <c r="K78" i="1" l="1"/>
  <c r="K77" i="1" s="1"/>
  <c r="K83" i="1"/>
  <c r="J78" i="1"/>
  <c r="J77" i="1" s="1"/>
  <c r="J83" i="1"/>
  <c r="L309" i="1"/>
  <c r="L284" i="1" s="1"/>
  <c r="I330" i="1"/>
  <c r="I328" i="1" s="1"/>
  <c r="M59" i="1"/>
  <c r="M43" i="1"/>
  <c r="M40" i="1" s="1"/>
  <c r="M41" i="1" s="1"/>
  <c r="L63" i="1"/>
  <c r="L62" i="1" s="1"/>
  <c r="L60" i="1"/>
  <c r="J71" i="1"/>
  <c r="G233" i="1"/>
  <c r="K71" i="1"/>
  <c r="E312" i="1"/>
  <c r="J26" i="1" l="1"/>
  <c r="J16" i="1" s="1"/>
  <c r="J15" i="1" s="1"/>
  <c r="J81" i="1"/>
  <c r="K26" i="1"/>
  <c r="K81" i="1"/>
  <c r="K76" i="1"/>
  <c r="J76" i="1"/>
  <c r="K25" i="1"/>
  <c r="K16" i="1"/>
  <c r="K15" i="1" s="1"/>
  <c r="I323" i="1"/>
  <c r="I322" i="1" s="1"/>
  <c r="M24" i="1"/>
  <c r="M37" i="1"/>
  <c r="M35" i="1" s="1"/>
  <c r="L59" i="1"/>
  <c r="L43" i="1"/>
  <c r="L40" i="1" s="1"/>
  <c r="L41" i="1" s="1"/>
  <c r="M58" i="1"/>
  <c r="J68" i="1"/>
  <c r="J309" i="1" s="1"/>
  <c r="J284" i="1" s="1"/>
  <c r="J65" i="1"/>
  <c r="J64" i="1" s="1"/>
  <c r="K68" i="1"/>
  <c r="K309" i="1" s="1"/>
  <c r="K284" i="1" s="1"/>
  <c r="K65" i="1"/>
  <c r="K64" i="1" s="1"/>
  <c r="G227" i="1"/>
  <c r="I312" i="1"/>
  <c r="I310" i="1" s="1"/>
  <c r="I305" i="1" s="1"/>
  <c r="I304" i="1" s="1"/>
  <c r="E298" i="1"/>
  <c r="J25" i="1" l="1"/>
  <c r="M33" i="1"/>
  <c r="L24" i="1"/>
  <c r="M163" i="1"/>
  <c r="L37" i="1"/>
  <c r="L35" i="1" s="1"/>
  <c r="J63" i="1"/>
  <c r="J60" i="1"/>
  <c r="E293" i="1"/>
  <c r="I298" i="1"/>
  <c r="G219" i="1"/>
  <c r="G214" i="1" s="1"/>
  <c r="L58" i="1"/>
  <c r="K63" i="1"/>
  <c r="K60" i="1"/>
  <c r="L33" i="1" l="1"/>
  <c r="L163" i="1"/>
  <c r="I293" i="1"/>
  <c r="K59" i="1"/>
  <c r="K43" i="1"/>
  <c r="K40" i="1" s="1"/>
  <c r="K41" i="1" s="1"/>
  <c r="K24" i="1" s="1"/>
  <c r="J59" i="1"/>
  <c r="J43" i="1"/>
  <c r="J40" i="1" s="1"/>
  <c r="J41" i="1" s="1"/>
  <c r="J24" i="1" s="1"/>
  <c r="E288" i="1"/>
  <c r="G209" i="1"/>
  <c r="J33" i="1" l="1"/>
  <c r="K33" i="1"/>
  <c r="J37" i="1"/>
  <c r="J35" i="1" s="1"/>
  <c r="K37" i="1"/>
  <c r="K35" i="1" s="1"/>
  <c r="K58" i="1"/>
  <c r="E267" i="1"/>
  <c r="J58" i="1"/>
  <c r="G205" i="1"/>
  <c r="I288" i="1"/>
  <c r="K163" i="1" l="1"/>
  <c r="J163" i="1"/>
  <c r="I267" i="1"/>
  <c r="I285" i="1"/>
  <c r="G200" i="1"/>
  <c r="E263" i="1"/>
  <c r="I263" i="1"/>
  <c r="G196" i="1" l="1"/>
  <c r="I258" i="1"/>
  <c r="I255" i="1" s="1"/>
  <c r="E258" i="1"/>
  <c r="E255" i="1" s="1"/>
  <c r="E250" i="1" l="1"/>
  <c r="I250" i="1"/>
  <c r="G179" i="1"/>
  <c r="G170" i="1" l="1"/>
  <c r="I246" i="1"/>
  <c r="E246" i="1"/>
  <c r="E242" i="1" l="1"/>
  <c r="I242" i="1"/>
  <c r="G165" i="1"/>
  <c r="G161" i="1" l="1"/>
  <c r="I237" i="1"/>
  <c r="E237" i="1"/>
  <c r="E233" i="1" l="1"/>
  <c r="I233" i="1"/>
  <c r="I227" i="1" s="1"/>
  <c r="G157" i="1"/>
  <c r="G150" i="1" l="1"/>
  <c r="I219" i="1"/>
  <c r="I214" i="1" s="1"/>
  <c r="E227" i="1"/>
  <c r="E219" i="1" l="1"/>
  <c r="E214" i="1" s="1"/>
  <c r="I209" i="1"/>
  <c r="G143" i="1"/>
  <c r="G138" i="1" l="1"/>
  <c r="G126" i="1" s="1"/>
  <c r="G120" i="1" s="1"/>
  <c r="I205" i="1"/>
  <c r="E209" i="1"/>
  <c r="E205" i="1" l="1"/>
  <c r="I200" i="1"/>
  <c r="G112" i="1"/>
  <c r="G109" i="1" l="1"/>
  <c r="I196" i="1"/>
  <c r="I179" i="1" s="1"/>
  <c r="I170" i="1" s="1"/>
  <c r="E200" i="1"/>
  <c r="E196" i="1" l="1"/>
  <c r="I165" i="1"/>
  <c r="G103" i="1"/>
  <c r="G96" i="1" l="1"/>
  <c r="G89" i="1" s="1"/>
  <c r="I161" i="1"/>
  <c r="E179" i="1"/>
  <c r="I157" i="1" l="1"/>
  <c r="G85" i="1"/>
  <c r="E170" i="1"/>
  <c r="E165" i="1" l="1"/>
  <c r="G78" i="1"/>
  <c r="G77" i="1" s="1"/>
  <c r="I150" i="1"/>
  <c r="I143" i="1" l="1"/>
  <c r="G71" i="1"/>
  <c r="G65" i="1" s="1"/>
  <c r="G64" i="1" s="1"/>
  <c r="E161" i="1"/>
  <c r="E157" i="1" l="1"/>
  <c r="G60" i="1"/>
  <c r="I138" i="1"/>
  <c r="I126" i="1" s="1"/>
  <c r="I120" i="1" s="1"/>
  <c r="I112" i="1" l="1"/>
  <c r="G59" i="1"/>
  <c r="G43" i="1"/>
  <c r="E150" i="1"/>
  <c r="E143" i="1" l="1"/>
  <c r="G37" i="1"/>
  <c r="G36" i="1"/>
  <c r="I109" i="1"/>
  <c r="I103" i="1" l="1"/>
  <c r="I96" i="1" s="1"/>
  <c r="I89" i="1" s="1"/>
  <c r="E138" i="1"/>
  <c r="E126" i="1" s="1"/>
  <c r="E120" i="1" s="1"/>
  <c r="E112" i="1" s="1"/>
  <c r="E109" i="1" l="1"/>
  <c r="I85" i="1"/>
  <c r="I78" i="1" l="1"/>
  <c r="I77" i="1" s="1"/>
  <c r="E103" i="1"/>
  <c r="E96" i="1" l="1"/>
  <c r="E89" i="1" s="1"/>
  <c r="I71" i="1"/>
  <c r="I65" i="1" l="1"/>
  <c r="I64" i="1" s="1"/>
  <c r="I69" i="1"/>
  <c r="I60" i="1"/>
  <c r="E85" i="1"/>
  <c r="E78" i="1" l="1"/>
  <c r="E71" i="1" s="1"/>
  <c r="E65" i="1" s="1"/>
  <c r="I59" i="1"/>
  <c r="I43" i="1"/>
  <c r="I40" i="1" s="1"/>
  <c r="I41" i="1" s="1"/>
  <c r="I24" i="1" s="1"/>
  <c r="I33" i="1" l="1"/>
  <c r="I37" i="1"/>
  <c r="E60" i="1"/>
  <c r="E59" i="1" l="1"/>
  <c r="E43" i="1"/>
  <c r="E37" i="1" l="1"/>
  <c r="E36" i="1"/>
  <c r="E24" i="1" s="1"/>
  <c r="E33" i="1" l="1"/>
  <c r="E13" i="1"/>
  <c r="E11" i="1" s="1"/>
  <c r="E167" i="1"/>
  <c r="E159" i="1"/>
  <c r="E235" i="1"/>
  <c r="E145" i="1"/>
  <c r="E291" i="1"/>
  <c r="E244" i="1"/>
  <c r="E207" i="1"/>
  <c r="E87" i="1"/>
  <c r="E68" i="1"/>
  <c r="E309" i="1"/>
  <c r="E261" i="1"/>
  <c r="E240" i="1"/>
  <c r="E217" i="1"/>
  <c r="E81" i="1"/>
  <c r="E63" i="1"/>
  <c r="E35" i="1"/>
  <c r="E58" i="1"/>
  <c r="E57" i="1" s="1"/>
  <c r="I163" i="1"/>
  <c r="I344" i="1"/>
  <c r="I145" i="1"/>
  <c r="I291" i="1"/>
  <c r="I244" i="1"/>
  <c r="I207" i="1"/>
  <c r="I68" i="1"/>
  <c r="I309" i="1"/>
  <c r="I261" i="1"/>
  <c r="I240" i="1"/>
  <c r="I217" i="1"/>
  <c r="I63" i="1"/>
  <c r="I35" i="1"/>
  <c r="I58" i="1"/>
  <c r="I57" i="1" s="1"/>
  <c r="E40" i="1"/>
  <c r="I203" i="1"/>
  <c r="I194" i="1"/>
  <c r="I76" i="1"/>
  <c r="I75" i="1" s="1"/>
  <c r="E203" i="1"/>
  <c r="E115" i="1"/>
  <c r="E108" i="1"/>
  <c r="E188" i="1"/>
  <c r="E183" i="1"/>
  <c r="E367" i="1"/>
  <c r="E300" i="1"/>
  <c r="E211" i="1"/>
  <c r="E46" i="1"/>
  <c r="E130" i="1"/>
  <c r="E122" i="1"/>
  <c r="E111" i="1"/>
  <c r="I108" i="1"/>
  <c r="I283" i="1"/>
  <c r="I280" i="1" s="1"/>
  <c r="I176" i="1"/>
  <c r="I183" i="1"/>
  <c r="I172" i="1"/>
  <c r="I363" i="1"/>
  <c r="I300" i="1"/>
  <c r="I211" i="1"/>
  <c r="I46" i="1"/>
  <c r="I130" i="1"/>
  <c r="I122" i="1"/>
  <c r="I111" i="1"/>
  <c r="G167" i="1"/>
  <c r="G159" i="1"/>
  <c r="G235" i="1"/>
  <c r="G145" i="1"/>
  <c r="G291" i="1"/>
  <c r="G244" i="1"/>
  <c r="G207" i="1"/>
  <c r="G87" i="1"/>
  <c r="G68" i="1"/>
  <c r="G309" i="1"/>
  <c r="G261" i="1"/>
  <c r="G240" i="1"/>
  <c r="G217" i="1"/>
  <c r="G63" i="1"/>
  <c r="G35" i="1"/>
  <c r="G58" i="1"/>
  <c r="G57" i="1" s="1"/>
  <c r="G194" i="1"/>
  <c r="G76" i="1"/>
  <c r="G75" i="1" s="1"/>
  <c r="G40" i="1"/>
  <c r="I100" i="1"/>
  <c r="I367" i="1"/>
  <c r="I167" i="1"/>
  <c r="I159" i="1"/>
  <c r="E194" i="1"/>
  <c r="I134" i="1"/>
  <c r="I87" i="1"/>
  <c r="I327" i="1"/>
  <c r="I284" i="1"/>
  <c r="I253" i="1"/>
  <c r="I252" i="1" s="1"/>
  <c r="I248" i="1"/>
  <c r="I235" i="1"/>
  <c r="I296" i="1"/>
  <c r="I230" i="1"/>
  <c r="I221" i="1"/>
  <c r="I198" i="1"/>
  <c r="I334" i="1"/>
  <c r="I265" i="1"/>
  <c r="I316" i="1"/>
  <c r="I269" i="1"/>
  <c r="I142" i="1"/>
  <c r="I91" i="1"/>
  <c r="I152" i="1"/>
  <c r="G108" i="1"/>
  <c r="E230" i="1"/>
  <c r="E221" i="1"/>
  <c r="E198" i="1"/>
  <c r="G183" i="1"/>
  <c r="G367" i="1"/>
  <c r="G300" i="1"/>
  <c r="G211" i="1"/>
  <c r="G46" i="1"/>
  <c r="G130" i="1"/>
  <c r="G122" i="1"/>
  <c r="G111" i="1"/>
  <c r="G163" i="1"/>
  <c r="E248" i="1"/>
  <c r="G176" i="1"/>
  <c r="E284" i="1"/>
  <c r="E253" i="1"/>
  <c r="E252" i="1" s="1"/>
  <c r="G230" i="1"/>
  <c r="G221" i="1"/>
  <c r="G198" i="1"/>
  <c r="K252" i="1"/>
  <c r="K239" i="1"/>
  <c r="K216" i="1"/>
  <c r="K193" i="1"/>
  <c r="K75" i="1"/>
  <c r="K62" i="1"/>
  <c r="K57" i="1"/>
  <c r="E334" i="1"/>
  <c r="E265" i="1"/>
  <c r="J252" i="1"/>
  <c r="J239" i="1"/>
  <c r="J216" i="1"/>
  <c r="J193" i="1"/>
  <c r="J75" i="1"/>
  <c r="J62" i="1"/>
  <c r="J57" i="1"/>
  <c r="L252" i="1"/>
  <c r="L239" i="1"/>
  <c r="L216" i="1"/>
  <c r="L193" i="1"/>
  <c r="L75" i="1"/>
  <c r="L57" i="1"/>
  <c r="M252" i="1"/>
  <c r="M239" i="1"/>
  <c r="M216" i="1"/>
  <c r="M193" i="1"/>
  <c r="M75" i="1"/>
  <c r="M62" i="1"/>
  <c r="M57" i="1"/>
  <c r="G248" i="1"/>
  <c r="K283" i="1"/>
  <c r="K280" i="1" s="1"/>
  <c r="K13" i="1" s="1"/>
  <c r="K11" i="1" s="1"/>
  <c r="K176" i="1"/>
  <c r="K183" i="1"/>
  <c r="K172" i="1"/>
  <c r="K363" i="1"/>
  <c r="K300" i="1"/>
  <c r="K100" i="1"/>
  <c r="K211" i="1"/>
  <c r="K202" i="1" s="1"/>
  <c r="K46" i="1"/>
  <c r="K34" i="1" s="1"/>
  <c r="K316" i="1"/>
  <c r="K308" i="1" s="1"/>
  <c r="K269" i="1"/>
  <c r="K260" i="1" s="1"/>
  <c r="K142" i="1"/>
  <c r="J283" i="1"/>
  <c r="J280" i="1" s="1"/>
  <c r="J13" i="1" s="1"/>
  <c r="J11" i="1" s="1"/>
  <c r="J176" i="1"/>
  <c r="J183" i="1"/>
  <c r="J172" i="1"/>
  <c r="J363" i="1"/>
  <c r="J300" i="1"/>
  <c r="J100" i="1"/>
  <c r="J211" i="1"/>
  <c r="J202" i="1" s="1"/>
  <c r="J46" i="1"/>
  <c r="J34" i="1" s="1"/>
  <c r="J316" i="1"/>
  <c r="J308" i="1" s="1"/>
  <c r="J269" i="1"/>
  <c r="J260" i="1" s="1"/>
  <c r="J142" i="1"/>
  <c r="G284" i="1"/>
  <c r="G253" i="1"/>
  <c r="G252" i="1" s="1"/>
  <c r="D252" i="1"/>
  <c r="D193" i="1"/>
  <c r="D75" i="1"/>
  <c r="J130" i="1"/>
  <c r="M283" i="1"/>
  <c r="M280" i="1" s="1"/>
  <c r="M13" i="1" s="1"/>
  <c r="M11" i="1" s="1"/>
  <c r="M176" i="1"/>
  <c r="M183" i="1"/>
  <c r="M172" i="1"/>
  <c r="M363" i="1"/>
  <c r="M300" i="1"/>
  <c r="M100" i="1"/>
  <c r="M202" i="1"/>
  <c r="M46" i="1"/>
  <c r="M34" i="1" s="1"/>
  <c r="M316" i="1"/>
  <c r="M308" i="1" s="1"/>
  <c r="M269" i="1"/>
  <c r="M260" i="1" s="1"/>
  <c r="M142" i="1"/>
  <c r="L283" i="1"/>
  <c r="L280" i="1" s="1"/>
  <c r="L13" i="1" s="1"/>
  <c r="L11" i="1" s="1"/>
  <c r="L176" i="1"/>
  <c r="L183" i="1"/>
  <c r="L172" i="1"/>
  <c r="L363" i="1"/>
  <c r="L326" i="1" s="1"/>
  <c r="L300" i="1"/>
  <c r="L100" i="1"/>
  <c r="L202" i="1"/>
  <c r="L46" i="1"/>
  <c r="L34" i="1" s="1"/>
  <c r="L316" i="1"/>
  <c r="L308" i="1" s="1"/>
  <c r="L269" i="1"/>
  <c r="L260" i="1" s="1"/>
  <c r="L142" i="1"/>
  <c r="G334" i="1"/>
  <c r="G265" i="1"/>
  <c r="C252" i="1"/>
  <c r="C188" i="1"/>
  <c r="C183" i="1"/>
  <c r="C176" i="1"/>
  <c r="C172" i="1"/>
  <c r="C363" i="1"/>
  <c r="C300" i="1"/>
  <c r="C100" i="1"/>
  <c r="C211" i="1"/>
  <c r="C46" i="1"/>
  <c r="C34" i="1" s="1"/>
  <c r="C130" i="1"/>
  <c r="E316" i="1"/>
  <c r="E308" i="1" s="1"/>
  <c r="E304" i="1" s="1"/>
  <c r="E269" i="1"/>
  <c r="K130" i="1"/>
  <c r="E142" i="1"/>
  <c r="E273" i="1"/>
  <c r="E272" i="1" s="1"/>
  <c r="D188" i="1"/>
  <c r="D183" i="1"/>
  <c r="D367" i="1"/>
  <c r="D363" i="1"/>
  <c r="D300" i="1"/>
  <c r="D176" i="1"/>
  <c r="D172" i="1"/>
  <c r="D152" i="1"/>
  <c r="D100" i="1"/>
  <c r="D211" i="1"/>
  <c r="D202" i="1" s="1"/>
  <c r="D130" i="1"/>
  <c r="M130" i="1"/>
  <c r="C91" i="1"/>
  <c r="C367" i="1"/>
  <c r="C152" i="1"/>
  <c r="L130" i="1"/>
  <c r="E327" i="1"/>
  <c r="C269" i="1"/>
  <c r="C122" i="1"/>
  <c r="E176" i="1"/>
  <c r="E172" i="1"/>
  <c r="E363" i="1"/>
  <c r="E100" i="1"/>
  <c r="E91" i="1"/>
  <c r="J367" i="1"/>
  <c r="D91" i="1"/>
  <c r="D46" i="1"/>
  <c r="D34" i="1" s="1"/>
  <c r="D316" i="1"/>
  <c r="D308" i="1" s="1"/>
  <c r="D269" i="1"/>
  <c r="D260" i="1" s="1"/>
  <c r="C111" i="1"/>
  <c r="C107" i="1" s="1"/>
  <c r="C167" i="1"/>
  <c r="C163" i="1"/>
  <c r="C159" i="1"/>
  <c r="C344" i="1"/>
  <c r="C235" i="1"/>
  <c r="C296" i="1"/>
  <c r="C248" i="1"/>
  <c r="C145" i="1"/>
  <c r="C334" i="1"/>
  <c r="C291" i="1"/>
  <c r="C265" i="1"/>
  <c r="C244" i="1"/>
  <c r="C221" i="1"/>
  <c r="C207" i="1"/>
  <c r="C198" i="1"/>
  <c r="C193" i="1" s="1"/>
  <c r="C87" i="1"/>
  <c r="C68" i="1"/>
  <c r="K367" i="1"/>
  <c r="J152" i="1"/>
  <c r="D142" i="1"/>
  <c r="D122" i="1"/>
  <c r="C273" i="1"/>
  <c r="C272" i="1" s="1"/>
  <c r="J122" i="1"/>
  <c r="K152" i="1"/>
  <c r="J111" i="1"/>
  <c r="J107" i="1" s="1"/>
  <c r="K122" i="1"/>
  <c r="K111" i="1"/>
  <c r="K107" i="1" s="1"/>
  <c r="C327" i="1"/>
  <c r="C309" i="1"/>
  <c r="C308" i="1" s="1"/>
  <c r="C284" i="1"/>
  <c r="E134" i="1"/>
  <c r="C230" i="1"/>
  <c r="J91" i="1"/>
  <c r="E296" i="1"/>
  <c r="M367" i="1"/>
  <c r="D111" i="1"/>
  <c r="D107" i="1" s="1"/>
  <c r="D273" i="1"/>
  <c r="D272" i="1" s="1"/>
  <c r="C142" i="1"/>
  <c r="K91" i="1"/>
  <c r="L367" i="1"/>
  <c r="E76" i="1"/>
  <c r="E75" i="1" s="1"/>
  <c r="E152" i="1"/>
  <c r="C281" i="1"/>
  <c r="C306" i="1"/>
  <c r="C304" i="1" s="1"/>
  <c r="L91" i="1"/>
  <c r="M91" i="1"/>
  <c r="L152" i="1"/>
  <c r="L122" i="1"/>
  <c r="M152" i="1"/>
  <c r="M122" i="1"/>
  <c r="L111" i="1"/>
  <c r="L107" i="1" s="1"/>
  <c r="M111" i="1"/>
  <c r="M107" i="1" s="1"/>
  <c r="G316" i="1"/>
  <c r="G269" i="1"/>
  <c r="G142" i="1"/>
  <c r="G273" i="1"/>
  <c r="G274" i="1" s="1"/>
  <c r="G172" i="1"/>
  <c r="G363" i="1"/>
  <c r="G100" i="1"/>
  <c r="G91" i="1"/>
  <c r="G92" i="1" s="1"/>
  <c r="G327" i="1"/>
  <c r="G203" i="1"/>
  <c r="G134" i="1"/>
  <c r="G296" i="1"/>
  <c r="G152" i="1"/>
  <c r="G24" i="1" l="1"/>
  <c r="G33" i="1" s="1"/>
  <c r="C279" i="1"/>
  <c r="C14" i="1"/>
  <c r="C11" i="1" s="1"/>
  <c r="I279" i="1"/>
  <c r="I13" i="1"/>
  <c r="I11" i="1" s="1"/>
  <c r="C202" i="1"/>
  <c r="I133" i="1"/>
  <c r="M279" i="1"/>
  <c r="K279" i="1"/>
  <c r="G326" i="1"/>
  <c r="L279" i="1"/>
  <c r="M326" i="1"/>
  <c r="J279" i="1"/>
  <c r="G308" i="1"/>
  <c r="C260" i="1"/>
  <c r="J80" i="1"/>
  <c r="I326" i="1"/>
  <c r="I308" i="1"/>
  <c r="G202" i="1"/>
  <c r="E239" i="1"/>
  <c r="D114" i="1"/>
  <c r="M114" i="1"/>
  <c r="L114" i="1"/>
  <c r="J114" i="1"/>
  <c r="M80" i="1"/>
  <c r="K80" i="1"/>
  <c r="I260" i="1"/>
  <c r="C114" i="1"/>
  <c r="C326" i="1"/>
  <c r="G62" i="1"/>
  <c r="I62" i="1"/>
  <c r="K114" i="1"/>
  <c r="G283" i="1"/>
  <c r="G280" i="1" s="1"/>
  <c r="L80" i="1"/>
  <c r="K326" i="1"/>
  <c r="G34" i="1"/>
  <c r="E114" i="1"/>
  <c r="C239" i="1"/>
  <c r="J326" i="1"/>
  <c r="G80" i="1"/>
  <c r="C283" i="1"/>
  <c r="D80" i="1"/>
  <c r="G193" i="1"/>
  <c r="G133" i="1"/>
  <c r="G216" i="1"/>
  <c r="I216" i="1"/>
  <c r="E193" i="1"/>
  <c r="M133" i="1"/>
  <c r="I239" i="1"/>
  <c r="E202" i="1"/>
  <c r="E283" i="1"/>
  <c r="E279" i="1" s="1"/>
  <c r="E216" i="1"/>
  <c r="E34" i="1"/>
  <c r="L133" i="1"/>
  <c r="G239" i="1"/>
  <c r="E260" i="1"/>
  <c r="I34" i="1"/>
  <c r="G260" i="1"/>
  <c r="I107" i="1"/>
  <c r="I193" i="1"/>
  <c r="C80" i="1"/>
  <c r="C133" i="1"/>
  <c r="E80" i="1"/>
  <c r="K133" i="1"/>
  <c r="G107" i="1"/>
  <c r="I114" i="1"/>
  <c r="I202" i="1"/>
  <c r="J133" i="1"/>
  <c r="G114" i="1"/>
  <c r="I80" i="1"/>
  <c r="E107" i="1"/>
  <c r="C216" i="1"/>
  <c r="E163" i="1"/>
  <c r="E133" i="1" s="1"/>
  <c r="D159" i="1"/>
  <c r="D163" i="1"/>
  <c r="D167" i="1"/>
  <c r="D235" i="1"/>
  <c r="D216" i="1" s="1"/>
  <c r="D344" i="1"/>
  <c r="E344" i="1"/>
  <c r="E326" i="1" s="1"/>
  <c r="D248" i="1"/>
  <c r="D239" i="1" s="1"/>
  <c r="D296" i="1"/>
  <c r="D283" i="1" s="1"/>
  <c r="H163" i="1"/>
  <c r="H133" i="1" s="1"/>
  <c r="H114" i="1"/>
  <c r="G279" i="1" l="1"/>
  <c r="G13" i="1"/>
  <c r="G11" i="1" s="1"/>
  <c r="L23" i="1"/>
  <c r="L12" i="1" s="1"/>
  <c r="J23" i="1"/>
  <c r="J12" i="1" s="1"/>
  <c r="K23" i="1"/>
  <c r="K12" i="1" s="1"/>
  <c r="M23" i="1"/>
  <c r="M12" i="1" s="1"/>
  <c r="G23" i="1"/>
  <c r="G12" i="1" s="1"/>
  <c r="D326" i="1"/>
  <c r="D133" i="1"/>
  <c r="D23" i="1" s="1"/>
  <c r="D12" i="1" s="1"/>
  <c r="I23" i="1"/>
  <c r="I12" i="1" s="1"/>
  <c r="E23" i="1"/>
  <c r="E12" i="1" s="1"/>
  <c r="H23" i="1"/>
  <c r="H12" i="1" s="1"/>
  <c r="C23" i="1"/>
  <c r="C12" i="1" s="1"/>
  <c r="I3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mzaninovic</author>
    <author>korisnik</author>
    <author>User</author>
  </authors>
  <commentList>
    <comment ref="D93" authorId="0" shapeId="0" xr:uid="{9F64D5DF-A5C5-4AD9-B6B6-B0E9F417DED2}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muzej 40000
Crkva tvrđava 44000
fis održ d.v 100000
</t>
        </r>
      </text>
    </comment>
    <comment ref="D96" authorId="0" shapeId="0" xr:uid="{E1079554-D4FE-4BFA-B1E6-8BB25000BC00}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knjižnica 10000
muzej 150000
za vrtić 500000
opremanje vrtića 28000
</t>
        </r>
      </text>
    </comment>
    <comment ref="C97" authorId="1" shapeId="0" xr:uid="{CC8A8440-672C-414D-9CB3-50CB0775BB32}">
      <text>
        <r>
          <rPr>
            <b/>
            <sz val="9"/>
            <rFont val="Times New Roman"/>
            <family val="1"/>
            <charset val="238"/>
          </rPr>
          <t>korisnik:</t>
        </r>
        <r>
          <rPr>
            <sz val="9"/>
            <rFont val="Times New Roman"/>
            <family val="1"/>
            <charset val="238"/>
          </rPr>
          <t xml:space="preserve">
knjižnica 13.700 
muzej - 62.500
</t>
        </r>
      </text>
    </comment>
    <comment ref="D98" authorId="0" shapeId="0" xr:uid="{2FA37874-D08B-40BE-8569-3C13352757DA}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vrtić opremanje</t>
        </r>
      </text>
    </comment>
    <comment ref="D107" authorId="0" shapeId="0" xr:uid="{3EF3E40C-9803-4E69-ABE4-317801B32684}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fond deponij
</t>
        </r>
      </text>
    </comment>
    <comment ref="B139" authorId="2" shapeId="0" xr:uid="{072A17D3-82F8-49CC-9DEB-20E060D6DB59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naknada HT </t>
        </r>
      </text>
    </comment>
    <comment ref="D160" authorId="0" shapeId="0" xr:uid="{C2792189-6B35-4002-A3BE-6F53CFB4B941}">
      <text>
        <r>
          <rPr>
            <sz val="9"/>
            <color indexed="81"/>
            <rFont val="Tahoma"/>
            <family val="2"/>
            <charset val="238"/>
          </rPr>
          <t xml:space="preserve">
Vrtić-135.000
Knjižnica-2.000
Muzej-6.000</t>
        </r>
      </text>
    </comment>
    <comment ref="C176" authorId="2" shapeId="0" xr:uid="{05151888-E419-4D78-A954-811F3EE05FEB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Donacija za dom Zdravlja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21" authorId="0" shapeId="0" xr:uid="{0F96F111-57E0-4C41-8048-9B146DD742D1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ni zbrojeno, pa ne štima ukupan zbroj </t>
        </r>
      </text>
    </comment>
  </commentList>
</comments>
</file>

<file path=xl/sharedStrings.xml><?xml version="1.0" encoding="utf-8"?>
<sst xmlns="http://schemas.openxmlformats.org/spreadsheetml/2006/main" count="1367" uniqueCount="672">
  <si>
    <t>ŠIFRA</t>
  </si>
  <si>
    <t>NAZIV</t>
  </si>
  <si>
    <t>IZVRŠENJE 
2024</t>
  </si>
  <si>
    <t>PRORAČUN 2025.</t>
  </si>
  <si>
    <t xml:space="preserve">TEKUĆI PLAN 
2025. rebalans </t>
  </si>
  <si>
    <t>PROJEKCIJA 
(t+1)</t>
  </si>
  <si>
    <t>PROJEKCIJA 
(t+2)</t>
  </si>
  <si>
    <t>1</t>
  </si>
  <si>
    <t>2</t>
  </si>
  <si>
    <t>RAZDJEL 001</t>
  </si>
  <si>
    <t>JEDINSTVENA UPRAVA, PREDSTAVNIČKA I IZVRŠNA TIJELA</t>
  </si>
  <si>
    <t>Opći prihodi i primici</t>
  </si>
  <si>
    <t>Izvor: 4</t>
  </si>
  <si>
    <t xml:space="preserve">Prihodi za posebne namjene </t>
  </si>
  <si>
    <t>Izvor: 5</t>
  </si>
  <si>
    <t>Pomoći</t>
  </si>
  <si>
    <t>Donacije</t>
  </si>
  <si>
    <t>Izvor: 7</t>
  </si>
  <si>
    <t xml:space="preserve"> Prihodi od prodaje ili zamjene nefinancijske imovine  i naknade s naslova osiguranja </t>
  </si>
  <si>
    <t>GLAVA/RKP 00101</t>
  </si>
  <si>
    <t xml:space="preserve">OPĆINSKO VIJEĆE, NAČELNIK I JEDINSTVENI UPRAVNI ODJEL  </t>
  </si>
  <si>
    <t>PROGRAM 1001</t>
  </si>
  <si>
    <t>Izvršna uprava i administracija</t>
  </si>
  <si>
    <t>Aktivnost A100001</t>
  </si>
  <si>
    <t>Rad općinske uprave i administracije</t>
  </si>
  <si>
    <t>Razred (rashod/izdatak) 3</t>
  </si>
  <si>
    <t>RASHODI POSLOVANJA</t>
  </si>
  <si>
    <t>Skupina (rashod/izdatak) 31</t>
  </si>
  <si>
    <t>RASHODI ZA ZAPOSLENE</t>
  </si>
  <si>
    <t>Skupina (rashod/izdatak) 32</t>
  </si>
  <si>
    <t>MATERIJALNI RASHODI</t>
  </si>
  <si>
    <t>Aktivnost A100002</t>
  </si>
  <si>
    <t>Aktivnost: Opće usluge i pričuva</t>
  </si>
  <si>
    <t>Skupina (rashod/izdatak) 38</t>
  </si>
  <si>
    <t>RASHODI ZA DONACIJE, KAZNE,NAKNADE ŠTETA I KAPITALNE POMOĆI</t>
  </si>
  <si>
    <t>Kapitalni projekt K100003</t>
  </si>
  <si>
    <t>Opremanje i informatizacija</t>
  </si>
  <si>
    <t>Razred (rashod/izdatak) 4</t>
  </si>
  <si>
    <t>RASHODI ZA NAB.NEF.IMOVINE</t>
  </si>
  <si>
    <t>Skupina (rashod/izdatak) 42</t>
  </si>
  <si>
    <t>PROIZV.DUGOTRAJNA IMOVINA</t>
  </si>
  <si>
    <t>PROGRAM 1002</t>
  </si>
  <si>
    <t>Izvršavanje financijskih obveza</t>
  </si>
  <si>
    <t>Financijski poslovi</t>
  </si>
  <si>
    <t>Skupina (rashod/izdatak) 34</t>
  </si>
  <si>
    <t>FINANCIJSKI RASHODI</t>
  </si>
  <si>
    <t>PROGRAM 1003</t>
  </si>
  <si>
    <t>Javni red i sigurnost</t>
  </si>
  <si>
    <t>Potpora održav. reda i sigurnosti</t>
  </si>
  <si>
    <t>Skupina (rashod/izdatak) 36</t>
  </si>
  <si>
    <t>POMOĆI DANE U INOZ.I UNUT. O.PRORAČ.</t>
  </si>
  <si>
    <t>Protupožarna i civilna zaštita</t>
  </si>
  <si>
    <t>PROGRAM 1004</t>
  </si>
  <si>
    <t>Poticaj razvoju poduzetništva</t>
  </si>
  <si>
    <t>Poticaji poljoprivred.,obrt. i malim poduzet.</t>
  </si>
  <si>
    <t>Skupina (rashod/izdatak) 35</t>
  </si>
  <si>
    <t>SUBVENCIJE</t>
  </si>
  <si>
    <t>PROGRAM 1005</t>
  </si>
  <si>
    <t>Održ.i izgr.cesta, luka i jav.pov.</t>
  </si>
  <si>
    <t>Održavanje cesta i javnih površina</t>
  </si>
  <si>
    <t>Održavanje pomorskog dobra</t>
  </si>
  <si>
    <t>Izgradnja cesta i jav.površina</t>
  </si>
  <si>
    <t>Prihodi od prodaje nefin. Im.</t>
  </si>
  <si>
    <t>Kapitalni projekt K100004</t>
  </si>
  <si>
    <t>Izgradnja luka,sidrišta</t>
  </si>
  <si>
    <t>PROGRAM 1006</t>
  </si>
  <si>
    <t>Promicanje i razvoj turizma</t>
  </si>
  <si>
    <t>Promicanje turizma</t>
  </si>
  <si>
    <t>Kapitalni projekt K100002</t>
  </si>
  <si>
    <t>Program ''Etno-eko''</t>
  </si>
  <si>
    <t>PROGRAM 1007</t>
  </si>
  <si>
    <t xml:space="preserve">Zaštita okoliša </t>
  </si>
  <si>
    <t>Čišćenje, deratizacija i dezinsekcija</t>
  </si>
  <si>
    <t>Izgr.objekata i kupnja opreme za zaštitu okoliša</t>
  </si>
  <si>
    <t>Zaštita bioraznolikosti i krajolika</t>
  </si>
  <si>
    <t>PROGRAM 1008</t>
  </si>
  <si>
    <t>Unapređ.stanovanja i zajednice</t>
  </si>
  <si>
    <t>Izrada planova</t>
  </si>
  <si>
    <t>Opskrba vodom - razvoj mreže</t>
  </si>
  <si>
    <t>Aktivnost A100003</t>
  </si>
  <si>
    <t>Održavanje javne rasvjete</t>
  </si>
  <si>
    <t>Postavljanje javne rasvjete</t>
  </si>
  <si>
    <t xml:space="preserve"> Prihodi od prodajeili zamjene nefinancijske imovine  i naknade s naslova osiguranja </t>
  </si>
  <si>
    <t>Aktivnost A100005</t>
  </si>
  <si>
    <t>Održavanje parkova i zelenih površina</t>
  </si>
  <si>
    <t>Aktivnost A100006</t>
  </si>
  <si>
    <t xml:space="preserve"> Opskrba vodom za javne potrebe</t>
  </si>
  <si>
    <t>Aktivnost A100007</t>
  </si>
  <si>
    <t xml:space="preserve">Održavanje zgrada </t>
  </si>
  <si>
    <t>Otkup zgrade HZJZ u Jelsi</t>
  </si>
  <si>
    <t>Vlastiti prihodi</t>
  </si>
  <si>
    <t>Izvor: 8</t>
  </si>
  <si>
    <t>Namjenski primici</t>
  </si>
  <si>
    <t>Kapitalni projekt K100009</t>
  </si>
  <si>
    <t>Uređenje groblja</t>
  </si>
  <si>
    <t>Obnova zgrade ''Društveni dom''</t>
  </si>
  <si>
    <t>Adriatic ribarski muzej</t>
  </si>
  <si>
    <t>PROGRAM 1009</t>
  </si>
  <si>
    <t>Unapređenje zdravstva</t>
  </si>
  <si>
    <t>Izdaci za zdravstvenu djelatnost</t>
  </si>
  <si>
    <t>Donacije za zdravstvenu djelatnost</t>
  </si>
  <si>
    <t>PROGRAM 1010</t>
  </si>
  <si>
    <t>Poticaj unapređ. i razvoju sporta</t>
  </si>
  <si>
    <t>Održavanje sportskih objekata</t>
  </si>
  <si>
    <t>Tekuće donacije sportskim udrugama</t>
  </si>
  <si>
    <t>Izgradnja sportskih objekata</t>
  </si>
  <si>
    <t>PROGRAM 1011</t>
  </si>
  <si>
    <t>Donac.i program.djelat.u kulturi</t>
  </si>
  <si>
    <t>Muzejska djelatnost</t>
  </si>
  <si>
    <t>Ostale kulturne aktivnosti</t>
  </si>
  <si>
    <t>POMOĆI UNUTAR OPĆEG PRORAČUNA</t>
  </si>
  <si>
    <t>Održavanje spomenika kulture</t>
  </si>
  <si>
    <t>Aktivnost A100004</t>
  </si>
  <si>
    <t>Donacije ustanovama i udrug. u kulturi</t>
  </si>
  <si>
    <t>PROGRAM 1012</t>
  </si>
  <si>
    <t>Religijske i druge službe zajednice</t>
  </si>
  <si>
    <t>Potpore vjerskim zajednicama</t>
  </si>
  <si>
    <t>Potpore političkim strankama</t>
  </si>
  <si>
    <t>Potpore ostalim udrugama i org.</t>
  </si>
  <si>
    <t>OSTALI RASHODI</t>
  </si>
  <si>
    <t>PROGRAM 1013</t>
  </si>
  <si>
    <t>Unapređenje školstava</t>
  </si>
  <si>
    <t>Donacije školama</t>
  </si>
  <si>
    <t>PROGRAM 1014</t>
  </si>
  <si>
    <t>Socijalna skrb i socijalne pomoći</t>
  </si>
  <si>
    <t>Pomoći građanima i kućanstvima</t>
  </si>
  <si>
    <t>Skupina (rashod/izdatak) 37</t>
  </si>
  <si>
    <t>NAKNADE GRAĐANIMA I KUĆ.</t>
  </si>
  <si>
    <t>Donacije org.i udrugama socijalne skrbi</t>
  </si>
  <si>
    <t>Izgradnja doma za starije i nemoćne</t>
  </si>
  <si>
    <t>RASH.ZA NAB.NEF.IMOVINE</t>
  </si>
  <si>
    <t>RASH.ZA NAB.PR.DUG.IMOVINE</t>
  </si>
  <si>
    <t>Unapređenje predškolskog odgoja</t>
  </si>
  <si>
    <t>Kapitalni projekt K100001</t>
  </si>
  <si>
    <t>Izgradnja dječjeg vrtića Jelsa</t>
  </si>
  <si>
    <t>GLAVA/RKP 00102</t>
  </si>
  <si>
    <t>DJEČJI VRTIĆ JELSA</t>
  </si>
  <si>
    <t>Predškolski odgoj</t>
  </si>
  <si>
    <t>Odgojno i administrat.tehničko osoblje</t>
  </si>
  <si>
    <t>Ost.materijalni i fin.rashodi</t>
  </si>
  <si>
    <t>Darovi djeci</t>
  </si>
  <si>
    <t>Nabavka opreme</t>
  </si>
  <si>
    <t>GLAVA/RKP 00103</t>
  </si>
  <si>
    <t>OPĆINSKA KNJIŽNICA I ČITAONICA JELSA</t>
  </si>
  <si>
    <t>Knjižnička djelatnost</t>
  </si>
  <si>
    <t>Izvršna tijela i administracija</t>
  </si>
  <si>
    <t>Nabava i izgradnja objekata i opreme</t>
  </si>
  <si>
    <t>Skupina (rashod/izdatak) 45</t>
  </si>
  <si>
    <t>RASH.ZA DOD.ULAG.NA NEF.IMOVINI</t>
  </si>
  <si>
    <t>GLAVA/RKP 00104</t>
  </si>
  <si>
    <t>MUZEJ OPĆINE JELSA</t>
  </si>
  <si>
    <t>Održavanje objekata</t>
  </si>
  <si>
    <t xml:space="preserve"> Održavanje pokretnih kulturnih dobara</t>
  </si>
  <si>
    <t>Izložbe</t>
  </si>
  <si>
    <t>Kapitalni projekt K100005</t>
  </si>
  <si>
    <t>Nabava opreme</t>
  </si>
  <si>
    <t>Kapitalni projekt K100006</t>
  </si>
  <si>
    <t>Sanacija vinogradarske zbirke Pitve</t>
  </si>
  <si>
    <t>IZVRŠENJE 
06/2025</t>
  </si>
  <si>
    <t>PROGRAM 1015</t>
  </si>
  <si>
    <t>Rashodi za nabavu nefinancijske imovine</t>
  </si>
  <si>
    <t>Rashodi poslovanja</t>
  </si>
  <si>
    <t>Prihodi od prodaje nefinancijske imovine</t>
  </si>
  <si>
    <t>Prihodi poslovanja</t>
  </si>
  <si>
    <t>UKUPNO RASHODI I IZDACI ( 3 + 4 + 5)</t>
  </si>
  <si>
    <t xml:space="preserve"> Otplata glavnice primljenih zajmova od državnog proračuna</t>
  </si>
  <si>
    <t xml:space="preserve"> OTPLATA GLAVNICE PRIMLJENIH ZAJMOVA OD DRUGIH RAZINA VLASTI</t>
  </si>
  <si>
    <t xml:space="preserve"> Otplata glavnice primljenih kredita i zajmova od kreditnih
 i ostalih financijskih institucija u javnom sektoru</t>
  </si>
  <si>
    <t xml:space="preserve"> OTPLATA GLAVNICE PRIMLJENIH ZAJMOVA OD KREDITNIH I 
 OSTALIH FIN.INSTITUCIJA U JAVNOM SEKTORU</t>
  </si>
  <si>
    <t xml:space="preserve"> IZDACI ZA OTPLATU GLAVNICE PRIMLJENIH KREDITA I ZAJMOVA</t>
  </si>
  <si>
    <t xml:space="preserve"> Izdaci za dep.u kred.i ostalim fin.instituc.-tuzemni</t>
  </si>
  <si>
    <t>IZDACI ZA DEPOZITE I JAMČEVNE POLOGE</t>
  </si>
  <si>
    <t>IZDACI ZA DANE ZAJMOVE I DEPOZITE</t>
  </si>
  <si>
    <t xml:space="preserve"> IZDACI ZA FINANCIJSKU IMOVINU I OTPLATE ZAJMOVA</t>
  </si>
  <si>
    <t>UKUPNO RASHODI ( 3 + 4)</t>
  </si>
  <si>
    <t xml:space="preserve"> Dodatna ulaganja na građevinskim objektima</t>
  </si>
  <si>
    <t xml:space="preserve"> DODATNA ULAGANJA NA GRAĐEVIN. OBJEKTIMA</t>
  </si>
  <si>
    <t>O P I S</t>
  </si>
  <si>
    <t>Račun</t>
  </si>
  <si>
    <t xml:space="preserve"> RASHODI ZA DODATNA ULAGANJA NA NEFIN. IMOVINI</t>
  </si>
  <si>
    <t xml:space="preserve"> Pohranjene knjige, umjet.dijela i slične vrijednosti</t>
  </si>
  <si>
    <t xml:space="preserve"> PLEMEN.METALI I OSTALE POHRANJENE VRIJED.</t>
  </si>
  <si>
    <t xml:space="preserve"> Umjetnička, literalna i znanstvena djela (prostor.planovi) </t>
  </si>
  <si>
    <t xml:space="preserve"> Ulaganje u računalne programe</t>
  </si>
  <si>
    <t xml:space="preserve"> NEMATERIJALNA PROIZVEDENA IMOVINA</t>
  </si>
  <si>
    <t xml:space="preserve"> Ostale nespomenute izložbene vrijednosti</t>
  </si>
  <si>
    <t xml:space="preserve"> Knjige u knjižnicama</t>
  </si>
  <si>
    <t xml:space="preserve"> KNJIGE, UMJET.DJELA I OSTALE VRIJEDNOSTI</t>
  </si>
  <si>
    <t xml:space="preserve"> Plovila</t>
  </si>
  <si>
    <t xml:space="preserve"> PRIJEVOZNA SREDSTVA</t>
  </si>
  <si>
    <t xml:space="preserve"> Uređaji, strojevi i oprema za ostale namjene</t>
  </si>
  <si>
    <t xml:space="preserve"> Sportska i glazbena  oprema</t>
  </si>
  <si>
    <t xml:space="preserve"> Instrumenti, uređaji i strojevi</t>
  </si>
  <si>
    <t xml:space="preserve"> Medicinska i labaratorijska opema</t>
  </si>
  <si>
    <t xml:space="preserve"> Oprema za održavanje i zaštitu</t>
  </si>
  <si>
    <t xml:space="preserve"> Komunikacijska oprema</t>
  </si>
  <si>
    <t xml:space="preserve"> Uredska oprema i namještaj</t>
  </si>
  <si>
    <t xml:space="preserve"> POSTROJENJA I OPREMA</t>
  </si>
  <si>
    <t xml:space="preserve"> Ostali građevinski objekti</t>
  </si>
  <si>
    <t xml:space="preserve"> Ceste i ostali prometni objekti</t>
  </si>
  <si>
    <t xml:space="preserve"> Poslovni objekti</t>
  </si>
  <si>
    <t xml:space="preserve"> Stambeni objekti</t>
  </si>
  <si>
    <t xml:space="preserve"> GRAĐEVINSKI OBJEKTI</t>
  </si>
  <si>
    <t xml:space="preserve"> RASHODI ZA NABAVU PROIZV. DUGOTR. IMOVINE</t>
  </si>
  <si>
    <t xml:space="preserve"> Ostala prava</t>
  </si>
  <si>
    <t xml:space="preserve"> NEMATERIJALNA IMOVINA</t>
  </si>
  <si>
    <t xml:space="preserve"> Zemljište</t>
  </si>
  <si>
    <t xml:space="preserve"> MATERIJALNA IMOVINA - PRIRODNA BOGATSTVA</t>
  </si>
  <si>
    <t xml:space="preserve"> RASH. ZA NABAVU NEPROIZVED. DUGOTR. IMOVINE</t>
  </si>
  <si>
    <t xml:space="preserve"> RASHODI ZA NABAVU NEFINANCIJSKE IMOVINE</t>
  </si>
  <si>
    <t xml:space="preserve"> Kapitalne pomoći trg. društvima u javnom sektoru</t>
  </si>
  <si>
    <t xml:space="preserve"> KAPITALNE POMOĆI</t>
  </si>
  <si>
    <t xml:space="preserve"> Nepredviđeni rashodi do visine proračunske pričuve</t>
  </si>
  <si>
    <t xml:space="preserve"> IZVANREDNI RASHODI</t>
  </si>
  <si>
    <t xml:space="preserve"> Naknade štete pravnim i fizičkim osobama</t>
  </si>
  <si>
    <t xml:space="preserve"> KAZNE, PENALI I NAKNADE ŠTETE</t>
  </si>
  <si>
    <t>Kapitalne donacije građanima i kućanstvima</t>
  </si>
  <si>
    <t xml:space="preserve"> Kapitalne donacije neprofitnim organizacijama</t>
  </si>
  <si>
    <t xml:space="preserve"> KAPITALNE DONACIJE</t>
  </si>
  <si>
    <t>Tekuće donacije u naravi</t>
  </si>
  <si>
    <t xml:space="preserve"> Tekuće donacije u novcu</t>
  </si>
  <si>
    <t xml:space="preserve"> TEKUĆE DONACIJE</t>
  </si>
  <si>
    <t xml:space="preserve"> OSTALI RASHODI</t>
  </si>
  <si>
    <t xml:space="preserve"> Naknade građanima i kućanstvima u naravi</t>
  </si>
  <si>
    <t xml:space="preserve"> Naknade građanima i kućanstvima u novcu</t>
  </si>
  <si>
    <t xml:space="preserve"> NAKNADE GRAĐANIMA I KUĆANSTVIMA IZ PRORAČ.</t>
  </si>
  <si>
    <t xml:space="preserve"> NAKNADE GRAĐANIMA I KUĆANSTVIMA</t>
  </si>
  <si>
    <t xml:space="preserve"> Kapitalne pomoći korisnicima drugih proračuna</t>
  </si>
  <si>
    <t xml:space="preserve"> Tekuće pomoći korisnicima drugih proračuna</t>
  </si>
  <si>
    <t xml:space="preserve"> POMOĆI PRORAČ.KORISNICIMA DRUGIH PRORAČUNA</t>
  </si>
  <si>
    <t xml:space="preserve"> Kapitalne pomoći unutar općeg proračuna</t>
  </si>
  <si>
    <t xml:space="preserve"> Tekuće pomoći unutar općeg proračuna</t>
  </si>
  <si>
    <t xml:space="preserve"> POMOĆI UNUTAR OPĆEG PRORAČUNA</t>
  </si>
  <si>
    <t xml:space="preserve"> POMOĆI DANE U INOZEM. I UNUTAR OPĆEG PRORAČ.</t>
  </si>
  <si>
    <t xml:space="preserve"> Subvencije poljoprivrednicima, obrtnicima i poduzetnicima</t>
  </si>
  <si>
    <t xml:space="preserve"> SUBVENCIJE IZVAN JAVNOG SEKTORA</t>
  </si>
  <si>
    <t xml:space="preserve"> SUBVENCIJE</t>
  </si>
  <si>
    <t>Ost.nespom.financ.rashodi</t>
  </si>
  <si>
    <t>Naknada za zemljište</t>
  </si>
  <si>
    <t>Rashodi za usl.porezne uprave</t>
  </si>
  <si>
    <t xml:space="preserve"> Zatezne kamate</t>
  </si>
  <si>
    <t xml:space="preserve"> Negativne tečajne razlike</t>
  </si>
  <si>
    <t xml:space="preserve"> Bankarske usluge i usluge platnog prometa</t>
  </si>
  <si>
    <t xml:space="preserve"> OSTALI FINANCIJSKI RASHODI</t>
  </si>
  <si>
    <t xml:space="preserve"> Kamate na primljene kredite i zajmove izvan javnog sektora</t>
  </si>
  <si>
    <t xml:space="preserve"> Kamate na primljene kredite i zajmove u javnom sektoru</t>
  </si>
  <si>
    <t xml:space="preserve"> KAMATE NA PRIMLJENE KREDITE I ZAJMOVE</t>
  </si>
  <si>
    <t xml:space="preserve"> FINANCIJSKI RASHODI</t>
  </si>
  <si>
    <t xml:space="preserve"> Ostali nespomenuti rashodi poslovanja</t>
  </si>
  <si>
    <t xml:space="preserve"> Troškovi sudskih postupaka</t>
  </si>
  <si>
    <t xml:space="preserve"> Pristojbe i naknade</t>
  </si>
  <si>
    <t xml:space="preserve"> Članarine i norme</t>
  </si>
  <si>
    <t xml:space="preserve"> Reprezentacija</t>
  </si>
  <si>
    <t xml:space="preserve"> Premije osiguranja</t>
  </si>
  <si>
    <t xml:space="preserve"> Naknada za rad predstavničkih i izvršnih tijela, povjer. i sl.</t>
  </si>
  <si>
    <t xml:space="preserve"> OSTALI NESPOMENUTI RASHODI POSLOVANJA</t>
  </si>
  <si>
    <t xml:space="preserve"> Naknada troškova osobama izvan radnog odnosa</t>
  </si>
  <si>
    <t xml:space="preserve"> NAKNADA TROŠK. OSOBAMA IZVAN RAD.ODNOSA</t>
  </si>
  <si>
    <t xml:space="preserve"> Ostale usluge</t>
  </si>
  <si>
    <t xml:space="preserve"> Računalne usluge</t>
  </si>
  <si>
    <t xml:space="preserve"> Intelektualne i osobne usluge</t>
  </si>
  <si>
    <t xml:space="preserve"> Zdravstvene i veterinarske usluge</t>
  </si>
  <si>
    <t xml:space="preserve"> Zakupnine i najamnine</t>
  </si>
  <si>
    <t xml:space="preserve"> Komunalne usluge</t>
  </si>
  <si>
    <t xml:space="preserve"> Usluge promidžbe i informiranja</t>
  </si>
  <si>
    <t xml:space="preserve"> Usluge tekućeg i investicijskog održavanja</t>
  </si>
  <si>
    <t xml:space="preserve"> Usluge telefona, pošte i prijevoza</t>
  </si>
  <si>
    <t xml:space="preserve"> RASHODI ZA USLUGE</t>
  </si>
  <si>
    <t xml:space="preserve"> Službena, radna i zaštitna odjeća i obuća</t>
  </si>
  <si>
    <t xml:space="preserve"> Sitni inventar</t>
  </si>
  <si>
    <t xml:space="preserve"> Materijal i djelovi za tekuće i invest.održavanje</t>
  </si>
  <si>
    <t xml:space="preserve"> Energija</t>
  </si>
  <si>
    <t xml:space="preserve"> Materijal i sirovine</t>
  </si>
  <si>
    <t xml:space="preserve"> Uredski materijal i ostali materijalni rashodi</t>
  </si>
  <si>
    <t xml:space="preserve"> RASHODI ZA MATERIJAL I ENERGIJU</t>
  </si>
  <si>
    <t xml:space="preserve"> Ostale naknade troškova zaposlenima</t>
  </si>
  <si>
    <t xml:space="preserve"> Stručno usavršavanje zaposlenika</t>
  </si>
  <si>
    <t xml:space="preserve"> Naknada za prijevoz na posao i s posla</t>
  </si>
  <si>
    <t xml:space="preserve"> Službena putovanja</t>
  </si>
  <si>
    <t xml:space="preserve"> NAKNADE TROŠKOVA ZAPOSLENIMA</t>
  </si>
  <si>
    <t xml:space="preserve"> MATERIJALNI RASHODI</t>
  </si>
  <si>
    <t xml:space="preserve"> Doprinosi za obv.osig. u sluč. nezaposlenosti</t>
  </si>
  <si>
    <t xml:space="preserve"> Doprinosi za obvezno zdravstveno osiguranje</t>
  </si>
  <si>
    <t xml:space="preserve"> DOPRINOSI NA PLAĆE</t>
  </si>
  <si>
    <t xml:space="preserve"> Ostali rashodi za zaposlene</t>
  </si>
  <si>
    <t xml:space="preserve"> OSTALI RASHODI ZA ZAPOSLENE</t>
  </si>
  <si>
    <t xml:space="preserve"> Plaće za prekovremeni rad</t>
  </si>
  <si>
    <t xml:space="preserve"> Plaće za redovan rad</t>
  </si>
  <si>
    <t xml:space="preserve"> PLAĆE (BRUTO)</t>
  </si>
  <si>
    <t xml:space="preserve"> RASHODI ZA ZAPOSLENE</t>
  </si>
  <si>
    <t xml:space="preserve"> R A S H O D I     P O S L O V A NJ A</t>
  </si>
  <si>
    <t>Izvršeno 2024.god.</t>
  </si>
  <si>
    <t>Tablica 3.  Opći dio - RASHODI PO EKONOMSKOJ KLASIFIKACIJI</t>
  </si>
  <si>
    <t xml:space="preserve"> U K U P N O   P R I H O D I  ( 6 + 7  +8 )</t>
  </si>
  <si>
    <t xml:space="preserve"> Primljeni zajmovi od državnog proračuna-dugoročni</t>
  </si>
  <si>
    <t xml:space="preserve"> Primljeni zajmovi od državnog proračuna- kratkoročni</t>
  </si>
  <si>
    <t xml:space="preserve"> Primljeni zajmovi od državnog proračuna</t>
  </si>
  <si>
    <t>PRIMLJENI ZAJMOVI OD DRUGIH RAZINA VLASTI</t>
  </si>
  <si>
    <t xml:space="preserve"> Primljeni krediti od kreditnih institucija u javnom sektoru</t>
  </si>
  <si>
    <t>PRIMLJENI KREDITI I ZAJMOVI OD KREDITNIH I
OSTALIH FIN.INSTITUCIJA U JAVNOM SEKTORU</t>
  </si>
  <si>
    <t>PRIMICI OD ZADUŽIVANJA</t>
  </si>
  <si>
    <t xml:space="preserve"> Dionice i udjeli u glavnici trgovačkih društava u javnom sektoru</t>
  </si>
  <si>
    <t>PRIMICI OD PRODAJE DIONICA I UDJELA U GLAVNICI 
TRGOVAČKIH DRUŠTAVA U JAVNOM SEKTORU</t>
  </si>
  <si>
    <t>PRIMICI OD PRODAJE DIONICA I UDJELA U GLAVNICI</t>
  </si>
  <si>
    <t xml:space="preserve"> PRIMICI OD FINANC.IMOVINE I ZADUŽIVANJA</t>
  </si>
  <si>
    <t xml:space="preserve"> - ostali stamben i objekti - (stanarsko pravo)</t>
  </si>
  <si>
    <t xml:space="preserve"> Prihodi od prodaje stambenih objekata</t>
  </si>
  <si>
    <t xml:space="preserve"> PRIHODI OD PRODAJE GRAĐEVIN.OBJEKATA</t>
  </si>
  <si>
    <t xml:space="preserve"> PRIH.OD PRODAJE PROIZVED.DUGOTRAJNE IMOVINE</t>
  </si>
  <si>
    <t xml:space="preserve"> - prihodi od prodaje Ostala zemljišta</t>
  </si>
  <si>
    <t xml:space="preserve"> - prihodi od prodaje nekretnina Jelkom</t>
  </si>
  <si>
    <t xml:space="preserve"> - prihodi od prodaje građevinskog zemljišta</t>
  </si>
  <si>
    <t xml:space="preserve"> Prihodi od prodaje zemljišta</t>
  </si>
  <si>
    <t xml:space="preserve"> PRIHODI OD PRODAJE MATERIJALNE IMOVINE</t>
  </si>
  <si>
    <t xml:space="preserve"> PRIH.OD PRODAJE NEPROIZVED. DUGUTRAJ. IMOV.</t>
  </si>
  <si>
    <t xml:space="preserve"> PRIH. OD PRODAJE NEFINANCIJSKE IMOVINE</t>
  </si>
  <si>
    <t xml:space="preserve"> Ostali prihodi Dječji Vrtić</t>
  </si>
  <si>
    <t xml:space="preserve"> Ostali prihodi Općina</t>
  </si>
  <si>
    <t xml:space="preserve"> OSTALI PRIHODI</t>
  </si>
  <si>
    <t xml:space="preserve"> - ostale nespomenute kazne</t>
  </si>
  <si>
    <t xml:space="preserve"> Ostale kazne</t>
  </si>
  <si>
    <t xml:space="preserve"> K A Z N E  I  UPRAVNE MJERE</t>
  </si>
  <si>
    <t xml:space="preserve"> KAZNE, UPRAVNE MJERE I OSTALI PRIHODI</t>
  </si>
  <si>
    <t xml:space="preserve"> - kapitalne donacije trgovačkih društava</t>
  </si>
  <si>
    <t xml:space="preserve"> - kapitalne donacije </t>
  </si>
  <si>
    <t xml:space="preserve"> Tekuće donacije</t>
  </si>
  <si>
    <t xml:space="preserve"> DONACIJE OD PRAVNIH I FIZIČKIH OSOBA</t>
  </si>
  <si>
    <t xml:space="preserve"> Prihodi od pružanja usluga</t>
  </si>
  <si>
    <t>Prihodi od prodaje proizvoda i usluga</t>
  </si>
  <si>
    <t xml:space="preserve"> PRIH.OD PRODAJE ROBA TE PRUŽENIH USLUGA</t>
  </si>
  <si>
    <t xml:space="preserve"> PRIH.OD PROD.ROBA, PRUŽENIH USL. I DONACIJE</t>
  </si>
  <si>
    <t xml:space="preserve"> - komunalne naknade</t>
  </si>
  <si>
    <t xml:space="preserve"> Komunalne naknade</t>
  </si>
  <si>
    <t xml:space="preserve"> - komunalni doprinosi</t>
  </si>
  <si>
    <t xml:space="preserve"> Komunalni doprinosi</t>
  </si>
  <si>
    <t xml:space="preserve"> KOMUNALNI DOPRINOSI I NAKNADE</t>
  </si>
  <si>
    <t xml:space="preserve"> - prihod Muzej</t>
  </si>
  <si>
    <t xml:space="preserve"> - prihod Knjižnica</t>
  </si>
  <si>
    <t xml:space="preserve"> - prihod Dječji vrtić</t>
  </si>
  <si>
    <t xml:space="preserve"> Ostali nespomenuti prihodi</t>
  </si>
  <si>
    <t xml:space="preserve">  - šumski doprinos</t>
  </si>
  <si>
    <t xml:space="preserve">  Doprinos za šume</t>
  </si>
  <si>
    <t xml:space="preserve">  - vodni doprinos (8% doznaka Hrv.voda)</t>
  </si>
  <si>
    <t xml:space="preserve">  Prihodi vodnog gospodarsta</t>
  </si>
  <si>
    <t xml:space="preserve"> PRIHODI PO POSEBNIM PROPISIMA</t>
  </si>
  <si>
    <r>
      <t xml:space="preserve">  -prihodi od bor. Prist. za noćenje na pl. obj</t>
    </r>
    <r>
      <rPr>
        <sz val="8"/>
        <rFont val="Arial"/>
        <family val="2"/>
        <charset val="238"/>
      </rPr>
      <t>.</t>
    </r>
  </si>
  <si>
    <t xml:space="preserve">  -prihodi od boravišne pristojbe - TZ Vrboske</t>
  </si>
  <si>
    <t xml:space="preserve">  -prihodi od boravišne pristojbe - TZ O.Jelsa</t>
  </si>
  <si>
    <t xml:space="preserve"> Ostale pristojbe i naknade</t>
  </si>
  <si>
    <t xml:space="preserve"> - prihodi od prodaje državnih biljega</t>
  </si>
  <si>
    <t xml:space="preserve"> Ostale upravne pristojbe i naknade</t>
  </si>
  <si>
    <t xml:space="preserve">  -gradske i općinske upravne pristojbe</t>
  </si>
  <si>
    <t xml:space="preserve"> Gradske pristojbe i naknade</t>
  </si>
  <si>
    <t>Državne upravne pristojbe</t>
  </si>
  <si>
    <t>Državne upravne i sudske pristojbe</t>
  </si>
  <si>
    <t xml:space="preserve"> UPRAVNE I ADMINISTRATIVNE PRISTOJBE</t>
  </si>
  <si>
    <t xml:space="preserve"> PRIH. OD  PRISTOJBI I PO POSEBNIM PROPISIMA</t>
  </si>
  <si>
    <t xml:space="preserve"> - naknade za legalizaciju objekata</t>
  </si>
  <si>
    <t xml:space="preserve"> Ostali prihodi od nefinanc.imovine</t>
  </si>
  <si>
    <t xml:space="preserve"> - naknada za promjenu namjene poljoprivred.zemljišta</t>
  </si>
  <si>
    <t xml:space="preserve">Ost.nakn.za kor.nef.imovine-EKI </t>
  </si>
  <si>
    <t xml:space="preserve"> - prihodi od spomeničke rente</t>
  </si>
  <si>
    <t xml:space="preserve"> - prihodi od nak. za eksploatac.mineralnih sirovina</t>
  </si>
  <si>
    <t xml:space="preserve"> Ostali prihodi od nefinancijske imovine</t>
  </si>
  <si>
    <t xml:space="preserve"> - prihodi od davanja na korištenje imovine</t>
  </si>
  <si>
    <t xml:space="preserve"> - prihodi od zakupa poslovnih objekata</t>
  </si>
  <si>
    <t xml:space="preserve"> - prihodi od zakupa stambenih objekata</t>
  </si>
  <si>
    <t xml:space="preserve"> - prihodi od zakupa poljop.zemljišta</t>
  </si>
  <si>
    <t xml:space="preserve"> Prihodi od zakupa i iznajmljivanja imovine</t>
  </si>
  <si>
    <t xml:space="preserve"> - naknade za ostale koncesije</t>
  </si>
  <si>
    <t xml:space="preserve"> - naknade za koncesije na pomorskom dobru</t>
  </si>
  <si>
    <t xml:space="preserve"> Naknada za koncesije</t>
  </si>
  <si>
    <t xml:space="preserve"> PRIHODI OD NEFINANCIJSKE IMOVINE</t>
  </si>
  <si>
    <t xml:space="preserve"> Ostali prihodi od financijske imovine</t>
  </si>
  <si>
    <t xml:space="preserve"> Prihodi od pozit. teč. razlika i razlika zbog primjene val. klauz.</t>
  </si>
  <si>
    <t xml:space="preserve"> Prihodi od zateznih kamata</t>
  </si>
  <si>
    <t xml:space="preserve"> Kamate na oročena sredstva i depozite po viđenju</t>
  </si>
  <si>
    <t xml:space="preserve"> PRIHODI OD FINANCIJSKE IMOVINE</t>
  </si>
  <si>
    <t xml:space="preserve"> PRIHODI OD IMOVINE</t>
  </si>
  <si>
    <t xml:space="preserve"> Kapit.pomoći iz držav.prorač.temeljem prijenosa iz EU</t>
  </si>
  <si>
    <t xml:space="preserve"> Tek.pomoći iz držav.prorač.temeljem prijenosa iz EU</t>
  </si>
  <si>
    <t xml:space="preserve"> POMOĆI IZ DRŽ.PRORAČ.TEMELJEM PRIJENOSA EU</t>
  </si>
  <si>
    <t xml:space="preserve">  - kapitalna pomoći Minist.kulture za knjižnicu </t>
  </si>
  <si>
    <t xml:space="preserve"> Kapital.pomoći proračun.korisnicima iz nenadlež.proračuna</t>
  </si>
  <si>
    <t xml:space="preserve">  - tekuća pomoć Ministarstva kulture za Knjižnicu</t>
  </si>
  <si>
    <t xml:space="preserve">  - tekuća pomoć Minist.obrazovanja za dj.vrtić </t>
  </si>
  <si>
    <t xml:space="preserve"> Tekuće pomoći proračun.korisnicima iz nenadlež.proračuna</t>
  </si>
  <si>
    <t xml:space="preserve"> POMOĆI PRORAČ.KORISNIC.IZ NENADLEŽ.PRORAČ.</t>
  </si>
  <si>
    <t xml:space="preserve">  - kapitalna pomoć Lučka uprava SDŽ</t>
  </si>
  <si>
    <t xml:space="preserve">  - kapitalna pomoć Fonda za zaštitu okoliša</t>
  </si>
  <si>
    <t xml:space="preserve"> Kapitalna pomoći od izvanproračunskih korisnika</t>
  </si>
  <si>
    <t xml:space="preserve">  - tekuća pomoć Lučke uprave</t>
  </si>
  <si>
    <t xml:space="preserve">  - tekuća pomoć Hrvatskih voda</t>
  </si>
  <si>
    <t xml:space="preserve">  - tekuća pomoć Fonda za zaštitu okoliša </t>
  </si>
  <si>
    <t xml:space="preserve">  - tekuća pomoć HZZ-a za dj.vrtić </t>
  </si>
  <si>
    <t xml:space="preserve">  - tekuća pomoć HZZ-a za jav.radove </t>
  </si>
  <si>
    <t xml:space="preserve"> Tekuće pomoći od izvanproračunskih korisnika</t>
  </si>
  <si>
    <t xml:space="preserve"> POMOĆI OD IZVANPRORAČUNSKIH KORISNIKA</t>
  </si>
  <si>
    <t xml:space="preserve">  - kapitalne pomoći iz županijskog proračuna</t>
  </si>
  <si>
    <t xml:space="preserve">  - kapitalne pomoći iz državnog proračuna-porez na doh-otoci</t>
  </si>
  <si>
    <t xml:space="preserve">  - kapitalne pomoći iz državnog proračuna</t>
  </si>
  <si>
    <t xml:space="preserve"> Kapitalne pomoći iz proračuna</t>
  </si>
  <si>
    <t xml:space="preserve">  - tekuće pomoći iz županijskog proračuna</t>
  </si>
  <si>
    <t xml:space="preserve">  - tekuće pomoći iz državnog proračuna</t>
  </si>
  <si>
    <t xml:space="preserve"> Tekuće pomoći iz proračuna</t>
  </si>
  <si>
    <t xml:space="preserve"> POMOĆI IZ DRUGIH PRORAČUNA</t>
  </si>
  <si>
    <t xml:space="preserve"> Kapitalne pomoći od međ. organizacija</t>
  </si>
  <si>
    <t xml:space="preserve"> Kapitalne pomoći od međunarodnih organizacija</t>
  </si>
  <si>
    <t xml:space="preserve"> POMOĆI OD MEĐ. ORGANIZACIJA I INST. EU</t>
  </si>
  <si>
    <t xml:space="preserve"> Tekuće pomoći Inozemnih vlada</t>
  </si>
  <si>
    <t xml:space="preserve"> POMOĆI INOZEMNIH VLADA</t>
  </si>
  <si>
    <t xml:space="preserve"> P O M O Ć I</t>
  </si>
  <si>
    <t xml:space="preserve"> - porez na tvrtku odnosno naziv</t>
  </si>
  <si>
    <t xml:space="preserve"> Porezi na korištenje dobara ili izvođ.aktivnosti</t>
  </si>
  <si>
    <t xml:space="preserve"> - porez na potrošnju</t>
  </si>
  <si>
    <t xml:space="preserve"> Porez na promet </t>
  </si>
  <si>
    <t xml:space="preserve"> POREZI NA ROBU I USLUGE</t>
  </si>
  <si>
    <t xml:space="preserve"> - porez na promet nekretnina</t>
  </si>
  <si>
    <t xml:space="preserve"> Povremeni porezi na imovinu</t>
  </si>
  <si>
    <t xml:space="preserve"> - porez na korištenje javnih površina</t>
  </si>
  <si>
    <t xml:space="preserve"> - porez na kuće za odmor</t>
  </si>
  <si>
    <t xml:space="preserve"> Stalni porezi na nepokretnu imovinu</t>
  </si>
  <si>
    <t xml:space="preserve"> POREZ NA IMOVINU</t>
  </si>
  <si>
    <t xml:space="preserve"> Porez i prirez utvrđen u postupku nadzora prošle godine</t>
  </si>
  <si>
    <t xml:space="preserve"> Porez i prirez na dohodak po godišnjoj prijavi</t>
  </si>
  <si>
    <t xml:space="preserve"> Porez i prirez na doh. od kapitala</t>
  </si>
  <si>
    <t xml:space="preserve"> Porez i prirez na doh. od imovine i imov.prava</t>
  </si>
  <si>
    <t xml:space="preserve"> Porez i prirez na doh. od samostalnih djelatnosti</t>
  </si>
  <si>
    <t xml:space="preserve"> Porez i prirez na doh. od nesamostalnog rada</t>
  </si>
  <si>
    <t xml:space="preserve"> POREZ I PRIREZ NA DOHODAK</t>
  </si>
  <si>
    <t xml:space="preserve"> PRIHODI OD POREZA</t>
  </si>
  <si>
    <t xml:space="preserve"> PRIHODI  POSLOVANJA</t>
  </si>
  <si>
    <t>Tablica 2.  Opći dio - PRIHODI PO EKONOMSKOJ KLASIFIKACIJI</t>
  </si>
  <si>
    <t>RAČUN PRIHODA I RASHODA</t>
  </si>
  <si>
    <t xml:space="preserve">        Višak/manjak + raspoloživa sred.prethod.godina</t>
  </si>
  <si>
    <t xml:space="preserve">        POKRIĆE IZ VIŠKOVA PRETHODNIH GODINA</t>
  </si>
  <si>
    <t>Dio viška koji se raspoređuje u razdoblju</t>
  </si>
  <si>
    <t>Ukupan donos viška/manjka predhod.godina</t>
  </si>
  <si>
    <t>RASPOLOŽIVA SREDSTVA IZ PRETHODNIH GODINA</t>
  </si>
  <si>
    <t>C.PRENESENI VIŠAK I VIŠEGODIŠNJI PLAN URAVNOTEŽENJA</t>
  </si>
  <si>
    <t xml:space="preserve">        RAZLIKA  VIŠAK/MANJAK</t>
  </si>
  <si>
    <t xml:space="preserve">        UKUPNO RASHODI I IZDACI</t>
  </si>
  <si>
    <t xml:space="preserve">        UKUPNO PRIHODI I PRIMICI</t>
  </si>
  <si>
    <t>NETO FINANCIRANJE</t>
  </si>
  <si>
    <t>Izdaci za financijsku imovinu im otplate zajmova</t>
  </si>
  <si>
    <t>Primici od financijske imovine i zaduživanja</t>
  </si>
  <si>
    <t xml:space="preserve">        B.  RAČUN ZADUŽIVANJA / FINANCIRANJA:</t>
  </si>
  <si>
    <t>RAZLIKA  -  VIŠAK / MANJAK</t>
  </si>
  <si>
    <t>U K U P N O    R A S H O D I</t>
  </si>
  <si>
    <t>U K U P N O   P R I H O D I</t>
  </si>
  <si>
    <t xml:space="preserve">        A.  RAČUN PRIHODA I RASHODA </t>
  </si>
  <si>
    <t>Tablica 1.  OPĆI DIO PRORAČUNA</t>
  </si>
  <si>
    <t>OPĆINA JELSA</t>
  </si>
  <si>
    <t>II.Rebalans  2025.</t>
  </si>
  <si>
    <t>PROJEKCIJA 2027</t>
  </si>
  <si>
    <t>PROJEKCIJA 2028</t>
  </si>
  <si>
    <t xml:space="preserve">Plan 2026
</t>
  </si>
  <si>
    <t>Povrat por.i pr.na dohodak-god.prijava</t>
  </si>
  <si>
    <t>Porez na nekretnine</t>
  </si>
  <si>
    <t xml:space="preserve"> U K U P N O   R A S H O D I </t>
  </si>
  <si>
    <t xml:space="preserve"> U K U P N O   P R I H O D I </t>
  </si>
  <si>
    <t>8</t>
  </si>
  <si>
    <t>Prih.od.nefinanc.imovine i nak.štete od osiguranja</t>
  </si>
  <si>
    <t>7</t>
  </si>
  <si>
    <t>6</t>
  </si>
  <si>
    <t>5</t>
  </si>
  <si>
    <t>Prihodi za posebne namjene</t>
  </si>
  <si>
    <t>4</t>
  </si>
  <si>
    <t>3</t>
  </si>
  <si>
    <t>Opis (naziv)</t>
  </si>
  <si>
    <t xml:space="preserve">Izvori ID </t>
  </si>
  <si>
    <t>Tablica 5.  Opći dio - RASHODI PREMA IZVORIMA FINANCIRANJA</t>
  </si>
  <si>
    <t>Tablica 4.  Opći dio - PRIHODI PREMA IZVORIMA FINANCIRANJA</t>
  </si>
  <si>
    <t>A) SAŽETAK RAČUNA PRIHODA I RASHODA</t>
  </si>
  <si>
    <t xml:space="preserve">B) SAŽETAK RAČUNA FINANCIRANJA </t>
  </si>
  <si>
    <t>D) VIŠEGODIŠNJI PLAN URAVNOTEŽENJA</t>
  </si>
  <si>
    <t>PRIJENOS VIŠKA/MANJAK IZ PRETHODNE(IH) GODINE</t>
  </si>
  <si>
    <t xml:space="preserve"> VIŠAK/MANJAK IZ PRETHODNE (IH) GODINE KOJI ĆE SE 
 RASPOREDITI/POKRITI</t>
  </si>
  <si>
    <t xml:space="preserve"> VIŠAK/MANJAK TEKUĆE GODINE (VIŠAK /MANJAK +NETO 
FINANCIRANJE)</t>
  </si>
  <si>
    <t>PRIJENOS VIŠKA/MANJKA U SLJEDEĆE RAZDOBLJE</t>
  </si>
  <si>
    <t>Tablica 6.  Opći dio - RASHODI PREMA FUNCIJSKOJ KLASIFIKACIJI</t>
  </si>
  <si>
    <t>Br.
oznaka</t>
  </si>
  <si>
    <t>01</t>
  </si>
  <si>
    <t>Opće javne usluge</t>
  </si>
  <si>
    <t>011</t>
  </si>
  <si>
    <t>Izvršna i zakonodavna tijela, financ. i fisk.poslovi</t>
  </si>
  <si>
    <t>013</t>
  </si>
  <si>
    <t>Opće usluge</t>
  </si>
  <si>
    <t>03</t>
  </si>
  <si>
    <t>031</t>
  </si>
  <si>
    <t>Usluge policije</t>
  </si>
  <si>
    <t>032</t>
  </si>
  <si>
    <t>Usluge protupožarne zaštite</t>
  </si>
  <si>
    <t>04</t>
  </si>
  <si>
    <t>Ekonomski poslovi</t>
  </si>
  <si>
    <t>042</t>
  </si>
  <si>
    <t>Poljoprivreda, šumarstvo i ribarstvo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</si>
  <si>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</si>
  <si>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</si>
  <si>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</si>
  <si>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</si>
  <si>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</si>
  <si>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</si>
  <si>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</si>
  <si>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</si>
  <si>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</si>
  <si>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</si>
  <si>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</si>
  <si>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</si>
  <si>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062</t>
  </si>
  <si>
    <t>Razvoj zajednice</t>
  </si>
  <si>
    <t>064</t>
  </si>
  <si>
    <t>Ulična rasvjeta</t>
  </si>
  <si>
    <t>066</t>
  </si>
  <si>
    <t>Rashodi stanovanja i dr.komun.pogodnosti</t>
  </si>
  <si>
    <t>07</t>
  </si>
  <si>
    <t>Zdravstvo</t>
  </si>
  <si>
    <t>076</t>
  </si>
  <si>
    <t>Poslovi i usluge zdravstva koji nisu drugdje svrstani</t>
  </si>
  <si>
    <t>08</t>
  </si>
  <si>
    <t>Rekreacija, kultura i religija</t>
  </si>
  <si>
    <t>081</t>
  </si>
  <si>
    <t>Službe rekreacije i sporta</t>
  </si>
  <si>
    <t>082</t>
  </si>
  <si>
    <t>Službe kulture</t>
  </si>
  <si>
    <t>084</t>
  </si>
  <si>
    <t>086</t>
  </si>
  <si>
    <t>Rashodi za rekreaciju, kulturu i religiju koji nisu dr.svrstani</t>
  </si>
  <si>
    <t>09</t>
  </si>
  <si>
    <t>Obrazovanje</t>
  </si>
  <si>
    <t>091</t>
  </si>
  <si>
    <t>Predškolsko i osnovno obrazovanje</t>
  </si>
  <si>
    <t>092</t>
  </si>
  <si>
    <t>Srednjoškolsko obrazovanje</t>
  </si>
  <si>
    <t>10</t>
  </si>
  <si>
    <t>Socijalna zaštita</t>
  </si>
  <si>
    <t>101</t>
  </si>
  <si>
    <t>Bolest i invaliditet</t>
  </si>
  <si>
    <t>104</t>
  </si>
  <si>
    <t>Obitelj i djeca</t>
  </si>
  <si>
    <t>106</t>
  </si>
  <si>
    <t>Stanovanje</t>
  </si>
  <si>
    <t>107</t>
  </si>
  <si>
    <t>Socijalna pomoć stanovništvu (nije u redov.progr.)</t>
  </si>
  <si>
    <t>109</t>
  </si>
  <si>
    <t>Aktivnosi soc.zaštite koje nisu drugdje svrstani</t>
  </si>
  <si>
    <t>Tablica 7.  Opći dio -  RAČUN FINANCIRANJA PREMA EKONOMSKOJ KLASIFIKACIJI</t>
  </si>
  <si>
    <t>O P I S  (naziv)</t>
  </si>
  <si>
    <t xml:space="preserve"> 8</t>
  </si>
  <si>
    <t xml:space="preserve"> 83</t>
  </si>
  <si>
    <t xml:space="preserve"> PRIMICI OD PRODAJE DIONICA I UDJELA U GLAVNICI</t>
  </si>
  <si>
    <t xml:space="preserve"> 832</t>
  </si>
  <si>
    <t xml:space="preserve"> PRIMICI OD PRODAJE DIONICA I UDJELA U GLAVNICI 
 TRGOVAČKIH DRUŠTAVA U JAVNOM SEKTORU</t>
  </si>
  <si>
    <t xml:space="preserve"> 8321</t>
  </si>
  <si>
    <t xml:space="preserve"> 84</t>
  </si>
  <si>
    <t xml:space="preserve"> PRIMICI OD ZADUŽIVANJA</t>
  </si>
  <si>
    <t xml:space="preserve"> 842</t>
  </si>
  <si>
    <t xml:space="preserve"> PRIMLJENI KREDITI I ZAJMOVI OD KREDITNIH I OSTALIH 
 FINANCIJSKIH INSTITUCIJA U JAVNOM SEKTORU</t>
  </si>
  <si>
    <t xml:space="preserve"> 8422</t>
  </si>
  <si>
    <t xml:space="preserve"> 847</t>
  </si>
  <si>
    <t xml:space="preserve"> PRIMLJENI ZAJMOVI OD DRUGIH RAZINA VLASTI</t>
  </si>
  <si>
    <t xml:space="preserve"> 8471</t>
  </si>
  <si>
    <t xml:space="preserve"> 84711</t>
  </si>
  <si>
    <t xml:space="preserve"> Primljeni zajmovi od državnog proračuna-kratkoročni</t>
  </si>
  <si>
    <t xml:space="preserve"> 84712</t>
  </si>
  <si>
    <t xml:space="preserve"> 5</t>
  </si>
  <si>
    <t xml:space="preserve"> IZDACI ZA FINANC. IMOVINU I OTPLATE ZAJMOVA</t>
  </si>
  <si>
    <t xml:space="preserve"> 51</t>
  </si>
  <si>
    <t xml:space="preserve"> IZDACI ZA DANE ZAJMOVE</t>
  </si>
  <si>
    <t xml:space="preserve"> 518</t>
  </si>
  <si>
    <t xml:space="preserve"> 5181</t>
  </si>
  <si>
    <t xml:space="preserve"> Izdaci za dep.u kred. i ostalim fin. Institucijama -tuzemni</t>
  </si>
  <si>
    <t xml:space="preserve"> 54</t>
  </si>
  <si>
    <t xml:space="preserve"> 542</t>
  </si>
  <si>
    <t xml:space="preserve"> OTPLATA GLAVNICE PRIMLJENIH  KREDITA I ZAJMOVA OD 
 DRUGIH RAZINA VLASTI</t>
  </si>
  <si>
    <t xml:space="preserve"> 5422</t>
  </si>
  <si>
    <t xml:space="preserve"> Otplata glavnice primljenih kredita i zajmova od kreditnih i
 ostalih financijskih institucija u javnom sektoru</t>
  </si>
  <si>
    <t xml:space="preserve"> 547</t>
  </si>
  <si>
    <t xml:space="preserve"> OTPLATA GLAVNICE PRIMLJENIH  ZAJMOVA OD 
 DRUGIH RAZINA VLASTI</t>
  </si>
  <si>
    <t xml:space="preserve"> 5471</t>
  </si>
  <si>
    <t xml:space="preserve"> Otplata glavnice primljenih  zajmova od državnog proračuna
 </t>
  </si>
  <si>
    <t xml:space="preserve"> IZNOS NETO FINANCIRANJA</t>
  </si>
  <si>
    <t xml:space="preserve"> Tablica 8.  Opći dio - RAČUN FINANCIRANJA PREMA IZVORIMA FINANCIRANJA</t>
  </si>
  <si>
    <t>Izvori 8 - Namjenski primici</t>
  </si>
  <si>
    <t>Izvori 81 - Primici od zaduživanja</t>
  </si>
  <si>
    <t>Izvori 82 - Primici od financijske imovine</t>
  </si>
  <si>
    <t>UKUPNI PRIMICI</t>
  </si>
  <si>
    <t>Izvori 11 - Opći prihodi i primici</t>
  </si>
  <si>
    <t>UKUPNI IZDACI</t>
  </si>
  <si>
    <t>43</t>
  </si>
  <si>
    <t>Namjenski primici od zaduživanja</t>
  </si>
  <si>
    <t>Plan 2026.</t>
  </si>
  <si>
    <t>Projekcije 2027.</t>
  </si>
  <si>
    <t>Projekcije 2028.</t>
  </si>
  <si>
    <t>Column1</t>
  </si>
  <si>
    <t>Prihodi od zaduživanja</t>
  </si>
  <si>
    <t>Inkluzivne usluge u kulturi: Prošlost u sadašnjost</t>
  </si>
  <si>
    <t>Plava baština Vrboske</t>
  </si>
  <si>
    <t>Kupnja zemljišta</t>
  </si>
  <si>
    <t>Skupina (rashod/izdatak) 41</t>
  </si>
  <si>
    <t>NEPROIZV.DUGOTRAJNA IMOVINA</t>
  </si>
  <si>
    <t>Izvor :11</t>
  </si>
  <si>
    <t>Izvor :31</t>
  </si>
  <si>
    <t>Izvor :40</t>
  </si>
  <si>
    <t>11</t>
  </si>
  <si>
    <t>31</t>
  </si>
  <si>
    <t>40</t>
  </si>
  <si>
    <t>Komunalni naknada i doprinos</t>
  </si>
  <si>
    <t>42</t>
  </si>
  <si>
    <t>Prihodi od spomeničke rente</t>
  </si>
  <si>
    <t>Ostali prihodi za posebne namjene</t>
  </si>
  <si>
    <t>50</t>
  </si>
  <si>
    <t xml:space="preserve"> Pomoći iz državnog proračuna</t>
  </si>
  <si>
    <t>52</t>
  </si>
  <si>
    <t>Ostale pomoći</t>
  </si>
  <si>
    <t>56</t>
  </si>
  <si>
    <t>Fondovi EU</t>
  </si>
  <si>
    <t>Izvor: 50</t>
  </si>
  <si>
    <t>Izvor: 43</t>
  </si>
  <si>
    <t>Kapitalni projekt K100012</t>
  </si>
  <si>
    <t>Kapitalni projekt K100013</t>
  </si>
  <si>
    <t>Izvor: 42</t>
  </si>
  <si>
    <t>Kapitalni projekt K100015</t>
  </si>
  <si>
    <t>Izvor :61</t>
  </si>
  <si>
    <t>Izvor: 61</t>
  </si>
  <si>
    <t>Izvor: 81</t>
  </si>
  <si>
    <t>Izvor :50</t>
  </si>
  <si>
    <t>Projekcije 2027</t>
  </si>
  <si>
    <t>Projekcije 2028</t>
  </si>
  <si>
    <t>VIŠAK/MANJAK + NETO FINANCIRANJE</t>
  </si>
  <si>
    <t xml:space="preserve"> U K U P N O  RASHODI</t>
  </si>
  <si>
    <t>311</t>
  </si>
  <si>
    <t>32</t>
  </si>
  <si>
    <t>UKUPNO PRIHODI</t>
  </si>
  <si>
    <t>UKUPNO RASHODI</t>
  </si>
  <si>
    <t>Račun prihoda i rashoda po ekonomskoj klasifikaciji</t>
  </si>
  <si>
    <t>Plan  2025.</t>
  </si>
  <si>
    <t>PLAN 
2026</t>
  </si>
  <si>
    <t>III.   ZAVRŠNE I ZAKLJUČNE ODREDBE</t>
  </si>
  <si>
    <t>Članak 4.</t>
  </si>
  <si>
    <t>REPUBLIKA HRVATSKA</t>
  </si>
  <si>
    <t>SPLITSKO-DALMATINSKA ŽUPANIJA</t>
  </si>
  <si>
    <t>Općinsko vijeće</t>
  </si>
  <si>
    <t>Predsjednik Općinskog vijeća</t>
  </si>
  <si>
    <t>Jure Gurdulić, dipl.oec.</t>
  </si>
  <si>
    <t xml:space="preserve">Obrazloženje Proračuna sastoji se od obrazloženja općeg dijela posebnog dijela proračuna i sastavni 
je dio Proračuna Općine Jelsa za 2026.godinu i projekcija za 2027. i 2028. godinu.
</t>
  </si>
  <si>
    <t>Članak 5.</t>
  </si>
  <si>
    <t>Proračun Općine Jelsa  za 2026.g. i projekcije za 2027. i 2028.godinu stupaju na snagu osmog dana od dana objave u "Službenom glasniku Općine Jelsa".</t>
  </si>
  <si>
    <t>KLASA: 400-06/25-01/6</t>
  </si>
  <si>
    <t xml:space="preserve">Članak 3. </t>
  </si>
  <si>
    <t>Posebni dio proračuna Općine Jelsa sastoji se od rashoda i izdataka Općine Jelsa  i njegovih proračunskih 
korisnika iskazanih po organizacijskoj klasifikaciji,izvorima financiranja i ekonomskoj klasifikaciji 
na razini skupine, raspoređenih u programe koji se sastoje od aktivnosti i projekata, kako slijedi:</t>
  </si>
  <si>
    <t>Plan 2025.g.</t>
  </si>
  <si>
    <t>Izvršeno 2024.</t>
  </si>
  <si>
    <t xml:space="preserve">    Na temelju članka 45. Zakona o proračunu ("Narodne Novine", br. 144/21) i članka 33. Statuta</t>
  </si>
  <si>
    <t>Općine Jelsa ("Sl. glasnik Općine Jelsa" br.: 3/21), Općinske vijeće Općine Jelsa na sjednici</t>
  </si>
  <si>
    <t>održanoj dana 5 .prosinca 2025. godine  d o n o s i:</t>
  </si>
  <si>
    <t>OPĆINE JELSA ZA 2026. GODINU</t>
  </si>
  <si>
    <t xml:space="preserve">I PROJEKCIJE ZA 2027.G. I 2028.G. </t>
  </si>
  <si>
    <t>PRORAČUN</t>
  </si>
  <si>
    <t>Prihodi i rashodi iskazani prema izvorima financiranja i ekonomskoj klasifikaciji, rashodi iskazani prema 
funkcijskoj klasifikaciji, primici od financijske imovine i zaduživanja te izdaci za financijsku imovinu i 
otplate instrumenata zaduživanja prema izvorima financiranja i ekonomskoj klasifikaciji utvrđuju se u 
Računu prihoda i rashoda i Računu financiranja u Proračunu za 2026. te Projekcijama za 
2027. i 2028. godinu, kako slijedi:</t>
  </si>
  <si>
    <t>PLAN   2025.</t>
  </si>
  <si>
    <t xml:space="preserve">Projekcije 2027. </t>
  </si>
  <si>
    <t xml:space="preserve">Projekcije 2028. </t>
  </si>
  <si>
    <t>Plan 2025.</t>
  </si>
  <si>
    <t xml:space="preserve">Projekcije 2027 </t>
  </si>
  <si>
    <t>plan za 2025.</t>
  </si>
  <si>
    <t xml:space="preserve">Proračun Općine Jelsa za 2026. godinu i projekcije za 2027.g. i 2028.g sastoji se od: </t>
  </si>
  <si>
    <t xml:space="preserve">OPĆI DIO </t>
  </si>
  <si>
    <t xml:space="preserve">Članak 1. </t>
  </si>
  <si>
    <t xml:space="preserve">Članak 2. </t>
  </si>
  <si>
    <t>URBROJ:2181-26-25-2</t>
  </si>
  <si>
    <t>Jelsa, 05. prosinca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</si>
</sst>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5"/>
      <name val="Arial"/>
      <family val="2"/>
    </font>
    <font>
      <b/>
      <sz val="6"/>
      <name val="Arial"/>
      <family val="2"/>
    </font>
    <font>
      <b/>
      <sz val="6.5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</font>
    <font>
      <b/>
      <sz val="10"/>
      <name val="Arial"/>
      <family val="2"/>
    </font>
    <font>
      <sz val="6.5"/>
      <name val="Arial"/>
      <family val="2"/>
    </font>
    <font>
      <i/>
      <sz val="8"/>
      <name val="Arial"/>
      <family val="2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i/>
      <sz val="7"/>
      <name val="Arial"/>
      <family val="2"/>
    </font>
    <font>
      <i/>
      <u/>
      <sz val="8"/>
      <name val="Arial"/>
      <family val="2"/>
      <charset val="238"/>
    </font>
    <font>
      <i/>
      <sz val="9"/>
      <name val="Arial"/>
      <family val="2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Palatino Linotype"/>
      <family val="1"/>
      <charset val="238"/>
    </font>
    <font>
      <sz val="10"/>
      <name val="Palatino Linotype"/>
      <family val="1"/>
      <charset val="238"/>
    </font>
    <font>
      <b/>
      <sz val="9"/>
      <name val="Algerian"/>
      <family val="5"/>
    </font>
    <font>
      <b/>
      <sz val="14"/>
      <name val="Palatino Linotype"/>
      <family val="1"/>
      <charset val="238"/>
    </font>
    <font>
      <sz val="9"/>
      <name val="Palatino Linotype"/>
      <family val="1"/>
      <charset val="238"/>
    </font>
    <font>
      <sz val="10"/>
      <name val="Arial"/>
      <family val="2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Palatino Linotype"/>
      <family val="1"/>
      <charset val="238"/>
    </font>
    <font>
      <sz val="1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i/>
      <sz val="11"/>
      <name val="Palatino Linotype"/>
      <family val="1"/>
      <charset val="238"/>
    </font>
    <font>
      <b/>
      <i/>
      <sz val="11"/>
      <name val="Palatino Linotype"/>
      <family val="1"/>
      <charset val="238"/>
    </font>
    <font>
      <b/>
      <sz val="9"/>
      <name val="Palatino Linotype"/>
      <family val="1"/>
      <charset val="238"/>
    </font>
    <font>
      <b/>
      <sz val="12"/>
      <name val="Palatino Linotype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42" fillId="0" borderId="0"/>
    <xf numFmtId="0" fontId="42" fillId="0" borderId="0"/>
    <xf numFmtId="0" fontId="9" fillId="0" borderId="0"/>
  </cellStyleXfs>
  <cellXfs count="290">
    <xf numFmtId="0" fontId="0" fillId="0" borderId="0" xfId="0"/>
    <xf numFmtId="3" fontId="3" fillId="4" borderId="1" xfId="1" applyNumberFormat="1" applyFont="1" applyFill="1" applyBorder="1" applyAlignment="1">
      <alignment horizontal="right"/>
    </xf>
    <xf numFmtId="3" fontId="3" fillId="4" borderId="3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left" vertical="center" wrapText="1"/>
    </xf>
    <xf numFmtId="0" fontId="10" fillId="0" borderId="0" xfId="3" applyFont="1"/>
    <xf numFmtId="0" fontId="11" fillId="0" borderId="0" xfId="3" applyFont="1"/>
    <xf numFmtId="4" fontId="14" fillId="0" borderId="1" xfId="3" applyNumberFormat="1" applyFont="1" applyBorder="1"/>
    <xf numFmtId="4" fontId="13" fillId="0" borderId="1" xfId="3" applyNumberFormat="1" applyFont="1" applyBorder="1"/>
    <xf numFmtId="0" fontId="14" fillId="4" borderId="2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23" fillId="0" borderId="0" xfId="3" applyFont="1"/>
    <xf numFmtId="3" fontId="10" fillId="0" borderId="0" xfId="3" applyNumberFormat="1" applyFont="1"/>
    <xf numFmtId="3" fontId="29" fillId="0" borderId="1" xfId="3" applyNumberFormat="1" applyFont="1" applyBorder="1" applyAlignment="1">
      <alignment horizontal="right"/>
    </xf>
    <xf numFmtId="3" fontId="30" fillId="0" borderId="1" xfId="3" applyNumberFormat="1" applyFont="1" applyBorder="1" applyAlignment="1">
      <alignment horizontal="right"/>
    </xf>
    <xf numFmtId="3" fontId="18" fillId="0" borderId="1" xfId="3" applyNumberFormat="1" applyFont="1" applyBorder="1" applyAlignment="1">
      <alignment horizontal="right"/>
    </xf>
    <xf numFmtId="3" fontId="25" fillId="0" borderId="1" xfId="3" applyNumberFormat="1" applyFont="1" applyBorder="1" applyAlignment="1">
      <alignment horizontal="right"/>
    </xf>
    <xf numFmtId="3" fontId="11" fillId="4" borderId="2" xfId="3" applyNumberFormat="1" applyFont="1" applyFill="1" applyBorder="1" applyAlignment="1">
      <alignment horizontal="center" vertical="center" wrapText="1"/>
    </xf>
    <xf numFmtId="4" fontId="13" fillId="11" borderId="1" xfId="3" applyNumberFormat="1" applyFont="1" applyFill="1" applyBorder="1"/>
    <xf numFmtId="4" fontId="14" fillId="0" borderId="5" xfId="3" applyNumberFormat="1" applyFont="1" applyBorder="1"/>
    <xf numFmtId="0" fontId="31" fillId="0" borderId="2" xfId="3" applyFont="1" applyBorder="1" applyAlignment="1">
      <alignment horizontal="left"/>
    </xf>
    <xf numFmtId="4" fontId="14" fillId="12" borderId="1" xfId="3" applyNumberFormat="1" applyFont="1" applyFill="1" applyBorder="1"/>
    <xf numFmtId="4" fontId="13" fillId="13" borderId="1" xfId="3" applyNumberFormat="1" applyFont="1" applyFill="1" applyBorder="1"/>
    <xf numFmtId="4" fontId="14" fillId="0" borderId="0" xfId="3" applyNumberFormat="1" applyFont="1"/>
    <xf numFmtId="0" fontId="20" fillId="5" borderId="1" xfId="3" applyFont="1" applyFill="1" applyBorder="1"/>
    <xf numFmtId="4" fontId="25" fillId="0" borderId="1" xfId="3" applyNumberFormat="1" applyFont="1" applyBorder="1"/>
    <xf numFmtId="0" fontId="34" fillId="0" borderId="0" xfId="3" applyFont="1"/>
    <xf numFmtId="0" fontId="35" fillId="0" borderId="0" xfId="3" applyFont="1" applyAlignment="1">
      <alignment horizontal="center"/>
    </xf>
    <xf numFmtId="0" fontId="37" fillId="0" borderId="0" xfId="3" applyFont="1"/>
    <xf numFmtId="3" fontId="3" fillId="4" borderId="11" xfId="1" applyNumberFormat="1" applyFont="1" applyFill="1" applyBorder="1" applyAlignment="1">
      <alignment horizontal="right"/>
    </xf>
    <xf numFmtId="0" fontId="10" fillId="0" borderId="8" xfId="3" applyFont="1" applyBorder="1" applyAlignment="1">
      <alignment horizontal="center" vertical="center" wrapText="1"/>
    </xf>
    <xf numFmtId="0" fontId="10" fillId="0" borderId="0" xfId="3" applyFont="1" applyAlignment="1">
      <alignment wrapText="1"/>
    </xf>
    <xf numFmtId="1" fontId="11" fillId="0" borderId="2" xfId="3" applyNumberFormat="1" applyFont="1" applyBorder="1" applyAlignment="1">
      <alignment horizontal="center" vertical="center" wrapText="1"/>
    </xf>
    <xf numFmtId="1" fontId="14" fillId="0" borderId="2" xfId="3" applyNumberFormat="1" applyFont="1" applyBorder="1" applyAlignment="1">
      <alignment horizontal="left"/>
    </xf>
    <xf numFmtId="1" fontId="22" fillId="0" borderId="2" xfId="3" applyNumberFormat="1" applyFont="1" applyBorder="1" applyAlignment="1">
      <alignment horizontal="left"/>
    </xf>
    <xf numFmtId="1" fontId="10" fillId="0" borderId="4" xfId="3" applyNumberFormat="1" applyFont="1" applyBorder="1" applyAlignment="1">
      <alignment horizontal="center" vertical="center" wrapText="1"/>
    </xf>
    <xf numFmtId="1" fontId="28" fillId="0" borderId="0" xfId="3" applyNumberFormat="1" applyFont="1" applyAlignment="1">
      <alignment horizontal="left"/>
    </xf>
    <xf numFmtId="1" fontId="18" fillId="0" borderId="2" xfId="3" applyNumberFormat="1" applyFont="1" applyBorder="1"/>
    <xf numFmtId="1" fontId="14" fillId="0" borderId="2" xfId="3" applyNumberFormat="1" applyFont="1" applyBorder="1"/>
    <xf numFmtId="1" fontId="22" fillId="0" borderId="2" xfId="3" applyNumberFormat="1" applyFont="1" applyBorder="1"/>
    <xf numFmtId="1" fontId="13" fillId="0" borderId="2" xfId="3" applyNumberFormat="1" applyFont="1" applyBorder="1"/>
    <xf numFmtId="1" fontId="10" fillId="0" borderId="0" xfId="3" applyNumberFormat="1" applyFont="1"/>
    <xf numFmtId="1" fontId="20" fillId="0" borderId="0" xfId="3" applyNumberFormat="1" applyFont="1"/>
    <xf numFmtId="1" fontId="13" fillId="7" borderId="9" xfId="3" applyNumberFormat="1" applyFont="1" applyFill="1" applyBorder="1"/>
    <xf numFmtId="1" fontId="43" fillId="0" borderId="3" xfId="0" applyNumberFormat="1" applyFont="1" applyBorder="1" applyAlignment="1">
      <alignment horizontal="left"/>
    </xf>
    <xf numFmtId="0" fontId="10" fillId="0" borderId="0" xfId="4" applyFont="1"/>
    <xf numFmtId="0" fontId="11" fillId="0" borderId="0" xfId="4" applyFont="1"/>
    <xf numFmtId="4" fontId="13" fillId="7" borderId="1" xfId="4" applyNumberFormat="1" applyFont="1" applyFill="1" applyBorder="1"/>
    <xf numFmtId="4" fontId="14" fillId="0" borderId="1" xfId="4" applyNumberFormat="1" applyFont="1" applyBorder="1"/>
    <xf numFmtId="0" fontId="25" fillId="0" borderId="1" xfId="4" applyFont="1" applyBorder="1" applyAlignment="1">
      <alignment horizontal="left" indent="1"/>
    </xf>
    <xf numFmtId="49" fontId="25" fillId="0" borderId="1" xfId="4" applyNumberFormat="1" applyFont="1" applyBorder="1" applyAlignment="1">
      <alignment horizontal="center"/>
    </xf>
    <xf numFmtId="4" fontId="25" fillId="0" borderId="1" xfId="4" applyNumberFormat="1" applyFont="1" applyBorder="1"/>
    <xf numFmtId="0" fontId="32" fillId="0" borderId="1" xfId="4" applyFont="1" applyBorder="1" applyAlignment="1">
      <alignment horizontal="left" indent="1"/>
    </xf>
    <xf numFmtId="0" fontId="14" fillId="0" borderId="1" xfId="4" applyFont="1" applyBorder="1" applyAlignment="1">
      <alignment horizontal="left" indent="1"/>
    </xf>
    <xf numFmtId="49" fontId="14" fillId="0" borderId="1" xfId="4" applyNumberFormat="1" applyFont="1" applyBorder="1" applyAlignment="1">
      <alignment horizontal="center"/>
    </xf>
    <xf numFmtId="0" fontId="11" fillId="4" borderId="2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4" fillId="4" borderId="2" xfId="4" applyFont="1" applyFill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0" xfId="4" applyFont="1" applyAlignment="1">
      <alignment horizontal="center"/>
    </xf>
    <xf numFmtId="0" fontId="19" fillId="0" borderId="0" xfId="4" applyFont="1"/>
    <xf numFmtId="0" fontId="20" fillId="0" borderId="0" xfId="4" applyFont="1"/>
    <xf numFmtId="0" fontId="13" fillId="4" borderId="2" xfId="3" applyFont="1" applyFill="1" applyBorder="1" applyAlignment="1">
      <alignment horizontal="center" vertical="center" wrapText="1"/>
    </xf>
    <xf numFmtId="0" fontId="33" fillId="0" borderId="0" xfId="3" applyFont="1"/>
    <xf numFmtId="0" fontId="31" fillId="0" borderId="0" xfId="3" applyFont="1"/>
    <xf numFmtId="0" fontId="10" fillId="0" borderId="0" xfId="3" applyFont="1" applyAlignment="1">
      <alignment horizontal="left"/>
    </xf>
    <xf numFmtId="0" fontId="10" fillId="0" borderId="0" xfId="0" applyFont="1"/>
    <xf numFmtId="4" fontId="10" fillId="0" borderId="0" xfId="0" applyNumberFormat="1" applyFont="1"/>
    <xf numFmtId="0" fontId="20" fillId="0" borderId="0" xfId="0" applyFont="1"/>
    <xf numFmtId="0" fontId="19" fillId="0" borderId="0" xfId="0" applyFont="1"/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4" fontId="14" fillId="5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left" indent="1"/>
    </xf>
    <xf numFmtId="4" fontId="25" fillId="0" borderId="1" xfId="0" applyNumberFormat="1" applyFont="1" applyBorder="1"/>
    <xf numFmtId="49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indent="1"/>
    </xf>
    <xf numFmtId="4" fontId="14" fillId="0" borderId="1" xfId="0" applyNumberFormat="1" applyFont="1" applyBorder="1"/>
    <xf numFmtId="4" fontId="13" fillId="7" borderId="1" xfId="0" applyNumberFormat="1" applyFont="1" applyFill="1" applyBorder="1"/>
    <xf numFmtId="0" fontId="20" fillId="0" borderId="0" xfId="0" applyFont="1" applyAlignment="1">
      <alignment horizontal="left"/>
    </xf>
    <xf numFmtId="49" fontId="19" fillId="7" borderId="1" xfId="0" applyNumberFormat="1" applyFont="1" applyFill="1" applyBorder="1" applyAlignment="1">
      <alignment horizontal="left" indent="1"/>
    </xf>
    <xf numFmtId="0" fontId="19" fillId="7" borderId="1" xfId="0" applyFont="1" applyFill="1" applyBorder="1" applyAlignment="1">
      <alignment horizontal="left" indent="1"/>
    </xf>
    <xf numFmtId="4" fontId="19" fillId="7" borderId="1" xfId="0" applyNumberFormat="1" applyFont="1" applyFill="1" applyBorder="1"/>
    <xf numFmtId="3" fontId="19" fillId="7" borderId="1" xfId="0" applyNumberFormat="1" applyFont="1" applyFill="1" applyBorder="1"/>
    <xf numFmtId="49" fontId="19" fillId="0" borderId="1" xfId="0" applyNumberFormat="1" applyFont="1" applyBorder="1" applyAlignment="1">
      <alignment horizontal="left" indent="1"/>
    </xf>
    <xf numFmtId="0" fontId="19" fillId="0" borderId="1" xfId="0" applyFont="1" applyBorder="1" applyAlignment="1">
      <alignment horizontal="left" indent="1"/>
    </xf>
    <xf numFmtId="4" fontId="19" fillId="0" borderId="1" xfId="0" applyNumberFormat="1" applyFont="1" applyBorder="1"/>
    <xf numFmtId="3" fontId="19" fillId="0" borderId="1" xfId="0" applyNumberFormat="1" applyFont="1" applyBorder="1"/>
    <xf numFmtId="4" fontId="10" fillId="0" borderId="1" xfId="0" applyNumberFormat="1" applyFont="1" applyBorder="1"/>
    <xf numFmtId="0" fontId="19" fillId="0" borderId="1" xfId="0" applyFont="1" applyBorder="1" applyAlignment="1">
      <alignment horizontal="left" wrapText="1" indent="1"/>
    </xf>
    <xf numFmtId="49" fontId="10" fillId="0" borderId="1" xfId="0" applyNumberFormat="1" applyFon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3" fontId="10" fillId="0" borderId="1" xfId="0" applyNumberFormat="1" applyFont="1" applyBorder="1"/>
    <xf numFmtId="0" fontId="13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wrapText="1" indent="1"/>
    </xf>
    <xf numFmtId="0" fontId="10" fillId="0" borderId="1" xfId="0" applyFont="1" applyBorder="1"/>
    <xf numFmtId="0" fontId="3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38" fillId="0" borderId="1" xfId="0" applyNumberFormat="1" applyFont="1" applyBorder="1"/>
    <xf numFmtId="0" fontId="33" fillId="0" borderId="0" xfId="3" applyFont="1" applyAlignment="1">
      <alignment horizontal="center"/>
    </xf>
    <xf numFmtId="3" fontId="3" fillId="4" borderId="11" xfId="0" applyNumberFormat="1" applyFont="1" applyFill="1" applyBorder="1" applyAlignment="1">
      <alignment horizontal="right"/>
    </xf>
    <xf numFmtId="3" fontId="0" fillId="0" borderId="0" xfId="0" applyNumberFormat="1"/>
    <xf numFmtId="0" fontId="9" fillId="0" borderId="0" xfId="6"/>
    <xf numFmtId="0" fontId="19" fillId="0" borderId="1" xfId="6" applyFont="1" applyBorder="1"/>
    <xf numFmtId="4" fontId="16" fillId="0" borderId="1" xfId="6" applyNumberFormat="1" applyFont="1" applyBorder="1"/>
    <xf numFmtId="1" fontId="13" fillId="5" borderId="2" xfId="3" applyNumberFormat="1" applyFont="1" applyFill="1" applyBorder="1" applyAlignment="1">
      <alignment horizontal="left"/>
    </xf>
    <xf numFmtId="1" fontId="13" fillId="10" borderId="2" xfId="3" applyNumberFormat="1" applyFont="1" applyFill="1" applyBorder="1" applyAlignment="1">
      <alignment horizontal="left"/>
    </xf>
    <xf numFmtId="1" fontId="13" fillId="9" borderId="2" xfId="3" applyNumberFormat="1" applyFont="1" applyFill="1" applyBorder="1" applyAlignment="1">
      <alignment horizontal="left"/>
    </xf>
    <xf numFmtId="1" fontId="27" fillId="0" borderId="2" xfId="3" applyNumberFormat="1" applyFont="1" applyBorder="1" applyAlignment="1">
      <alignment horizontal="left"/>
    </xf>
    <xf numFmtId="1" fontId="18" fillId="0" borderId="2" xfId="3" applyNumberFormat="1" applyFont="1" applyBorder="1" applyAlignment="1">
      <alignment horizontal="left"/>
    </xf>
    <xf numFmtId="1" fontId="13" fillId="10" borderId="2" xfId="3" applyNumberFormat="1" applyFont="1" applyFill="1" applyBorder="1"/>
    <xf numFmtId="1" fontId="13" fillId="9" borderId="2" xfId="3" applyNumberFormat="1" applyFont="1" applyFill="1" applyBorder="1"/>
    <xf numFmtId="1" fontId="24" fillId="0" borderId="2" xfId="3" applyNumberFormat="1" applyFont="1" applyBorder="1"/>
    <xf numFmtId="1" fontId="13" fillId="5" borderId="2" xfId="3" applyNumberFormat="1" applyFont="1" applyFill="1" applyBorder="1"/>
    <xf numFmtId="1" fontId="13" fillId="7" borderId="2" xfId="3" applyNumberFormat="1" applyFont="1" applyFill="1" applyBorder="1" applyAlignment="1">
      <alignment horizontal="left"/>
    </xf>
    <xf numFmtId="1" fontId="13" fillId="9" borderId="2" xfId="3" applyNumberFormat="1" applyFont="1" applyFill="1" applyBorder="1" applyAlignment="1">
      <alignment horizontal="left" vertical="center"/>
    </xf>
    <xf numFmtId="1" fontId="13" fillId="7" borderId="2" xfId="3" applyNumberFormat="1" applyFont="1" applyFill="1" applyBorder="1"/>
    <xf numFmtId="3" fontId="11" fillId="0" borderId="1" xfId="3" applyNumberFormat="1" applyFont="1" applyBorder="1" applyAlignment="1">
      <alignment horizontal="center" vertical="center" wrapText="1"/>
    </xf>
    <xf numFmtId="3" fontId="13" fillId="5" borderId="1" xfId="3" applyNumberFormat="1" applyFont="1" applyFill="1" applyBorder="1"/>
    <xf numFmtId="3" fontId="13" fillId="10" borderId="1" xfId="3" applyNumberFormat="1" applyFont="1" applyFill="1" applyBorder="1"/>
    <xf numFmtId="3" fontId="13" fillId="0" borderId="1" xfId="3" applyNumberFormat="1" applyFont="1" applyBorder="1"/>
    <xf numFmtId="3" fontId="11" fillId="0" borderId="1" xfId="3" applyNumberFormat="1" applyFont="1" applyBorder="1"/>
    <xf numFmtId="3" fontId="13" fillId="9" borderId="1" xfId="3" applyNumberFormat="1" applyFont="1" applyFill="1" applyBorder="1"/>
    <xf numFmtId="3" fontId="14" fillId="0" borderId="1" xfId="3" applyNumberFormat="1" applyFont="1" applyBorder="1"/>
    <xf numFmtId="3" fontId="18" fillId="0" borderId="1" xfId="3" applyNumberFormat="1" applyFont="1" applyBorder="1"/>
    <xf numFmtId="3" fontId="12" fillId="0" borderId="1" xfId="3" applyNumberFormat="1" applyFont="1" applyBorder="1"/>
    <xf numFmtId="3" fontId="22" fillId="0" borderId="1" xfId="3" applyNumberFormat="1" applyFont="1" applyBorder="1"/>
    <xf numFmtId="3" fontId="12" fillId="9" borderId="1" xfId="3" applyNumberFormat="1" applyFont="1" applyFill="1" applyBorder="1"/>
    <xf numFmtId="3" fontId="10" fillId="0" borderId="3" xfId="3" applyNumberFormat="1" applyFont="1" applyBorder="1" applyAlignment="1">
      <alignment horizontal="center" vertical="center" wrapText="1"/>
    </xf>
    <xf numFmtId="3" fontId="14" fillId="4" borderId="2" xfId="3" applyNumberFormat="1" applyFont="1" applyFill="1" applyBorder="1" applyAlignment="1">
      <alignment horizontal="center" vertical="center" wrapText="1"/>
    </xf>
    <xf numFmtId="3" fontId="28" fillId="0" borderId="0" xfId="3" applyNumberFormat="1" applyFont="1"/>
    <xf numFmtId="3" fontId="21" fillId="0" borderId="1" xfId="3" applyNumberFormat="1" applyFont="1" applyBorder="1"/>
    <xf numFmtId="3" fontId="24" fillId="0" borderId="1" xfId="3" applyNumberFormat="1" applyFont="1" applyBorder="1"/>
    <xf numFmtId="3" fontId="26" fillId="0" borderId="1" xfId="3" applyNumberFormat="1" applyFont="1" applyBorder="1"/>
    <xf numFmtId="3" fontId="12" fillId="10" borderId="1" xfId="3" applyNumberFormat="1" applyFont="1" applyFill="1" applyBorder="1"/>
    <xf numFmtId="3" fontId="24" fillId="0" borderId="9" xfId="3" applyNumberFormat="1" applyFont="1" applyBorder="1" applyAlignment="1">
      <alignment horizontal="left"/>
    </xf>
    <xf numFmtId="3" fontId="25" fillId="9" borderId="1" xfId="3" applyNumberFormat="1" applyFont="1" applyFill="1" applyBorder="1"/>
    <xf numFmtId="3" fontId="13" fillId="4" borderId="1" xfId="3" applyNumberFormat="1" applyFont="1" applyFill="1" applyBorder="1"/>
    <xf numFmtId="3" fontId="13" fillId="5" borderId="2" xfId="3" applyNumberFormat="1" applyFont="1" applyFill="1" applyBorder="1"/>
    <xf numFmtId="3" fontId="13" fillId="0" borderId="1" xfId="3" applyNumberFormat="1" applyFont="1" applyBorder="1" applyAlignment="1">
      <alignment wrapText="1"/>
    </xf>
    <xf numFmtId="3" fontId="19" fillId="0" borderId="0" xfId="3" applyNumberFormat="1" applyFont="1"/>
    <xf numFmtId="3" fontId="10" fillId="0" borderId="0" xfId="3" applyNumberFormat="1" applyFont="1" applyAlignment="1">
      <alignment horizontal="center"/>
    </xf>
    <xf numFmtId="3" fontId="13" fillId="10" borderId="1" xfId="3" applyNumberFormat="1" applyFont="1" applyFill="1" applyBorder="1" applyAlignment="1">
      <alignment horizontal="left"/>
    </xf>
    <xf numFmtId="3" fontId="13" fillId="7" borderId="1" xfId="3" applyNumberFormat="1" applyFont="1" applyFill="1" applyBorder="1"/>
    <xf numFmtId="3" fontId="17" fillId="7" borderId="1" xfId="3" applyNumberFormat="1" applyFont="1" applyFill="1" applyBorder="1"/>
    <xf numFmtId="3" fontId="16" fillId="10" borderId="1" xfId="3" applyNumberFormat="1" applyFont="1" applyFill="1" applyBorder="1"/>
    <xf numFmtId="3" fontId="16" fillId="9" borderId="1" xfId="3" applyNumberFormat="1" applyFont="1" applyFill="1" applyBorder="1" applyAlignment="1">
      <alignment wrapText="1"/>
    </xf>
    <xf numFmtId="3" fontId="14" fillId="0" borderId="1" xfId="3" applyNumberFormat="1" applyFont="1" applyBorder="1" applyAlignment="1">
      <alignment wrapText="1"/>
    </xf>
    <xf numFmtId="3" fontId="15" fillId="9" borderId="1" xfId="3" applyNumberFormat="1" applyFont="1" applyFill="1" applyBorder="1"/>
    <xf numFmtId="3" fontId="13" fillId="7" borderId="11" xfId="3" applyNumberFormat="1" applyFont="1" applyFill="1" applyBorder="1"/>
    <xf numFmtId="3" fontId="2" fillId="2" borderId="5" xfId="1" quotePrefix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3" fillId="2" borderId="1" xfId="1" quotePrefix="1" applyNumberFormat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left" vertical="center" wrapText="1"/>
    </xf>
    <xf numFmtId="3" fontId="2" fillId="3" borderId="4" xfId="1" applyNumberFormat="1" applyFont="1" applyFill="1" applyBorder="1" applyAlignment="1">
      <alignment horizontal="left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/>
    </xf>
    <xf numFmtId="3" fontId="4" fillId="4" borderId="4" xfId="1" applyNumberFormat="1" applyFont="1" applyFill="1" applyBorder="1" applyAlignment="1">
      <alignment horizontal="left" vertical="center" wrapText="1"/>
    </xf>
    <xf numFmtId="3" fontId="3" fillId="0" borderId="3" xfId="1" applyNumberFormat="1" applyFont="1" applyBorder="1" applyAlignment="1">
      <alignment horizontal="right"/>
    </xf>
    <xf numFmtId="3" fontId="2" fillId="5" borderId="2" xfId="1" applyNumberFormat="1" applyFont="1" applyFill="1" applyBorder="1" applyAlignment="1">
      <alignment horizontal="left" vertical="center" wrapText="1"/>
    </xf>
    <xf numFmtId="3" fontId="2" fillId="5" borderId="3" xfId="1" applyNumberFormat="1" applyFont="1" applyFill="1" applyBorder="1" applyAlignment="1">
      <alignment horizontal="left" vertical="center" wrapText="1"/>
    </xf>
    <xf numFmtId="3" fontId="2" fillId="5" borderId="3" xfId="1" applyNumberFormat="1" applyFont="1" applyFill="1" applyBorder="1" applyAlignment="1">
      <alignment horizontal="right" vertical="center" wrapText="1"/>
    </xf>
    <xf numFmtId="3" fontId="2" fillId="6" borderId="2" xfId="1" applyNumberFormat="1" applyFont="1" applyFill="1" applyBorder="1" applyAlignment="1">
      <alignment horizontal="left" vertical="center" wrapText="1"/>
    </xf>
    <xf numFmtId="3" fontId="2" fillId="6" borderId="3" xfId="1" applyNumberFormat="1" applyFont="1" applyFill="1" applyBorder="1" applyAlignment="1">
      <alignment horizontal="left" vertical="center" wrapText="1"/>
    </xf>
    <xf numFmtId="3" fontId="2" fillId="6" borderId="3" xfId="1" applyNumberFormat="1" applyFont="1" applyFill="1" applyBorder="1" applyAlignment="1">
      <alignment horizontal="right" vertical="center" wrapText="1"/>
    </xf>
    <xf numFmtId="3" fontId="2" fillId="7" borderId="2" xfId="1" applyNumberFormat="1" applyFont="1" applyFill="1" applyBorder="1" applyAlignment="1">
      <alignment horizontal="left" vertical="center" wrapText="1"/>
    </xf>
    <xf numFmtId="3" fontId="2" fillId="7" borderId="3" xfId="1" applyNumberFormat="1" applyFont="1" applyFill="1" applyBorder="1" applyAlignment="1">
      <alignment horizontal="left" vertical="center" wrapText="1"/>
    </xf>
    <xf numFmtId="3" fontId="2" fillId="7" borderId="3" xfId="1" applyNumberFormat="1" applyFont="1" applyFill="1" applyBorder="1" applyAlignment="1">
      <alignment horizontal="right" vertical="center" wrapText="1"/>
    </xf>
    <xf numFmtId="3" fontId="2" fillId="8" borderId="2" xfId="1" applyNumberFormat="1" applyFont="1" applyFill="1" applyBorder="1" applyAlignment="1">
      <alignment horizontal="left" vertical="center" wrapText="1"/>
    </xf>
    <xf numFmtId="3" fontId="3" fillId="8" borderId="3" xfId="1" applyNumberFormat="1" applyFont="1" applyFill="1" applyBorder="1" applyAlignment="1">
      <alignment horizontal="right" vertical="center" wrapText="1"/>
    </xf>
    <xf numFmtId="3" fontId="3" fillId="4" borderId="2" xfId="1" applyNumberFormat="1" applyFont="1" applyFill="1" applyBorder="1" applyAlignment="1">
      <alignment horizontal="left" vertical="center" wrapText="1"/>
    </xf>
    <xf numFmtId="3" fontId="3" fillId="4" borderId="4" xfId="1" applyNumberFormat="1" applyFont="1" applyFill="1" applyBorder="1" applyAlignment="1">
      <alignment horizontal="left" vertical="center" wrapText="1"/>
    </xf>
    <xf numFmtId="3" fontId="5" fillId="0" borderId="1" xfId="2" applyNumberFormat="1" applyFont="1" applyBorder="1" applyAlignment="1">
      <alignment horizontal="right"/>
    </xf>
    <xf numFmtId="3" fontId="2" fillId="8" borderId="4" xfId="1" applyNumberFormat="1" applyFont="1" applyFill="1" applyBorder="1" applyAlignment="1">
      <alignment horizontal="left" vertical="center" wrapText="1"/>
    </xf>
    <xf numFmtId="3" fontId="2" fillId="8" borderId="3" xfId="1" applyNumberFormat="1" applyFont="1" applyFill="1" applyBorder="1" applyAlignment="1">
      <alignment horizontal="right" vertical="center" wrapText="1"/>
    </xf>
    <xf numFmtId="3" fontId="5" fillId="0" borderId="5" xfId="2" applyNumberFormat="1" applyFont="1" applyBorder="1" applyAlignment="1">
      <alignment horizontal="right"/>
    </xf>
    <xf numFmtId="3" fontId="3" fillId="6" borderId="3" xfId="1" applyNumberFormat="1" applyFont="1" applyFill="1" applyBorder="1" applyAlignment="1">
      <alignment horizontal="right" vertical="center" wrapText="1"/>
    </xf>
    <xf numFmtId="3" fontId="3" fillId="7" borderId="3" xfId="1" applyNumberFormat="1" applyFont="1" applyFill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left" vertical="center" wrapText="1"/>
    </xf>
    <xf numFmtId="3" fontId="5" fillId="0" borderId="6" xfId="2" applyNumberFormat="1" applyFont="1" applyBorder="1" applyAlignment="1">
      <alignment horizontal="right"/>
    </xf>
    <xf numFmtId="3" fontId="3" fillId="0" borderId="1" xfId="1" applyNumberFormat="1" applyFont="1" applyBorder="1"/>
    <xf numFmtId="3" fontId="3" fillId="0" borderId="3" xfId="1" applyNumberFormat="1" applyFont="1" applyBorder="1" applyAlignment="1">
      <alignment horizontal="right" vertical="center" wrapText="1"/>
    </xf>
    <xf numFmtId="3" fontId="2" fillId="7" borderId="4" xfId="1" applyNumberFormat="1" applyFont="1" applyFill="1" applyBorder="1" applyAlignment="1">
      <alignment horizontal="left" vertical="center" wrapText="1"/>
    </xf>
    <xf numFmtId="3" fontId="3" fillId="4" borderId="3" xfId="1" applyNumberFormat="1" applyFont="1" applyFill="1" applyBorder="1" applyAlignment="1">
      <alignment horizontal="left" vertical="center" wrapText="1"/>
    </xf>
    <xf numFmtId="3" fontId="3" fillId="7" borderId="3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2" fillId="8" borderId="3" xfId="1" applyNumberFormat="1" applyFont="1" applyFill="1" applyBorder="1" applyAlignment="1">
      <alignment horizontal="left" vertical="center" wrapText="1"/>
    </xf>
    <xf numFmtId="3" fontId="3" fillId="8" borderId="3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/>
    </xf>
    <xf numFmtId="3" fontId="3" fillId="7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/>
    <xf numFmtId="3" fontId="3" fillId="6" borderId="3" xfId="1" applyNumberFormat="1" applyFont="1" applyFill="1" applyBorder="1" applyAlignment="1">
      <alignment horizontal="left" vertical="center" wrapText="1"/>
    </xf>
    <xf numFmtId="3" fontId="3" fillId="5" borderId="3" xfId="1" applyNumberFormat="1" applyFont="1" applyFill="1" applyBorder="1" applyAlignment="1">
      <alignment horizontal="left" vertical="center" wrapText="1"/>
    </xf>
    <xf numFmtId="3" fontId="3" fillId="5" borderId="3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/>
    </xf>
    <xf numFmtId="3" fontId="3" fillId="4" borderId="11" xfId="1" applyNumberFormat="1" applyFont="1" applyFill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right"/>
    </xf>
    <xf numFmtId="3" fontId="6" fillId="0" borderId="11" xfId="0" applyNumberFormat="1" applyFont="1" applyBorder="1"/>
    <xf numFmtId="49" fontId="38" fillId="0" borderId="0" xfId="3" applyNumberFormat="1" applyFont="1"/>
    <xf numFmtId="49" fontId="10" fillId="0" borderId="0" xfId="3" applyNumberFormat="1" applyFont="1"/>
    <xf numFmtId="49" fontId="10" fillId="0" borderId="0" xfId="3" applyNumberFormat="1" applyFont="1" applyAlignment="1">
      <alignment horizontal="center"/>
    </xf>
    <xf numFmtId="49" fontId="34" fillId="0" borderId="0" xfId="3" applyNumberFormat="1" applyFont="1"/>
    <xf numFmtId="49" fontId="19" fillId="5" borderId="2" xfId="3" applyNumberFormat="1" applyFont="1" applyFill="1" applyBorder="1" applyAlignment="1">
      <alignment vertical="center"/>
    </xf>
    <xf numFmtId="49" fontId="10" fillId="0" borderId="4" xfId="3" applyNumberFormat="1" applyFont="1" applyBorder="1" applyAlignment="1">
      <alignment horizontal="left"/>
    </xf>
    <xf numFmtId="49" fontId="10" fillId="0" borderId="0" xfId="3" applyNumberFormat="1" applyFont="1" applyAlignment="1">
      <alignment horizontal="left"/>
    </xf>
    <xf numFmtId="49" fontId="31" fillId="0" borderId="0" xfId="6" applyNumberFormat="1" applyFont="1"/>
    <xf numFmtId="49" fontId="32" fillId="0" borderId="1" xfId="6" applyNumberFormat="1" applyFont="1" applyBorder="1"/>
    <xf numFmtId="49" fontId="14" fillId="0" borderId="7" xfId="3" applyNumberFormat="1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3" fontId="13" fillId="14" borderId="1" xfId="3" applyNumberFormat="1" applyFont="1" applyFill="1" applyBorder="1"/>
    <xf numFmtId="3" fontId="30" fillId="14" borderId="1" xfId="3" applyNumberFormat="1" applyFont="1" applyFill="1" applyBorder="1" applyAlignment="1">
      <alignment horizontal="right"/>
    </xf>
    <xf numFmtId="3" fontId="12" fillId="14" borderId="1" xfId="3" applyNumberFormat="1" applyFont="1" applyFill="1" applyBorder="1"/>
    <xf numFmtId="3" fontId="13" fillId="5" borderId="3" xfId="3" applyNumberFormat="1" applyFont="1" applyFill="1" applyBorder="1"/>
    <xf numFmtId="1" fontId="13" fillId="5" borderId="4" xfId="3" applyNumberFormat="1" applyFont="1" applyFill="1" applyBorder="1" applyAlignment="1">
      <alignment horizontal="left"/>
    </xf>
    <xf numFmtId="0" fontId="20" fillId="7" borderId="2" xfId="0" applyFont="1" applyFill="1" applyBorder="1" applyAlignment="1">
      <alignment horizontal="left" indent="1"/>
    </xf>
    <xf numFmtId="0" fontId="45" fillId="0" borderId="0" xfId="3" applyFont="1"/>
    <xf numFmtId="0" fontId="46" fillId="0" borderId="0" xfId="3" applyFont="1"/>
    <xf numFmtId="0" fontId="47" fillId="0" borderId="0" xfId="0" applyFont="1"/>
    <xf numFmtId="0" fontId="48" fillId="0" borderId="0" xfId="3" applyFont="1"/>
    <xf numFmtId="0" fontId="48" fillId="0" borderId="0" xfId="3" applyFont="1" applyAlignment="1">
      <alignment horizontal="center"/>
    </xf>
    <xf numFmtId="0" fontId="46" fillId="0" borderId="12" xfId="3" applyFont="1" applyBorder="1"/>
    <xf numFmtId="0" fontId="35" fillId="0" borderId="0" xfId="3" applyFont="1"/>
    <xf numFmtId="0" fontId="51" fillId="0" borderId="0" xfId="3" applyFont="1"/>
    <xf numFmtId="0" fontId="51" fillId="0" borderId="0" xfId="3" applyFont="1" applyAlignment="1">
      <alignment horizontal="center"/>
    </xf>
    <xf numFmtId="0" fontId="19" fillId="0" borderId="0" xfId="6" applyFont="1" applyAlignment="1">
      <alignment horizontal="left" wrapText="1"/>
    </xf>
    <xf numFmtId="4" fontId="16" fillId="0" borderId="0" xfId="6" applyNumberFormat="1" applyFont="1"/>
    <xf numFmtId="3" fontId="30" fillId="0" borderId="0" xfId="3" applyNumberFormat="1" applyFont="1" applyAlignment="1">
      <alignment horizontal="right"/>
    </xf>
    <xf numFmtId="0" fontId="44" fillId="0" borderId="0" xfId="0" applyFont="1" applyAlignment="1">
      <alignment horizontal="left"/>
    </xf>
    <xf numFmtId="49" fontId="13" fillId="0" borderId="4" xfId="3" applyNumberFormat="1" applyFont="1" applyBorder="1" applyAlignment="1">
      <alignment horizontal="left" vertical="center" wrapText="1"/>
    </xf>
    <xf numFmtId="1" fontId="13" fillId="14" borderId="2" xfId="3" applyNumberFormat="1" applyFont="1" applyFill="1" applyBorder="1" applyAlignment="1">
      <alignment horizontal="left"/>
    </xf>
    <xf numFmtId="1" fontId="13" fillId="0" borderId="2" xfId="3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50" fillId="0" borderId="0" xfId="3" applyFont="1" applyAlignment="1">
      <alignment horizontal="center"/>
    </xf>
    <xf numFmtId="0" fontId="36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31" fillId="0" borderId="3" xfId="3" applyFont="1" applyBorder="1" applyAlignment="1">
      <alignment horizontal="left" indent="2"/>
    </xf>
    <xf numFmtId="0" fontId="31" fillId="0" borderId="2" xfId="3" applyFont="1" applyBorder="1" applyAlignment="1">
      <alignment horizontal="left" indent="2"/>
    </xf>
    <xf numFmtId="0" fontId="20" fillId="5" borderId="3" xfId="3" applyFont="1" applyFill="1" applyBorder="1" applyAlignment="1">
      <alignment horizontal="left" vertical="center"/>
    </xf>
    <xf numFmtId="0" fontId="20" fillId="5" borderId="2" xfId="3" applyFont="1" applyFill="1" applyBorder="1" applyAlignment="1">
      <alignment horizontal="left" vertical="center"/>
    </xf>
    <xf numFmtId="0" fontId="14" fillId="0" borderId="3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left" indent="2"/>
    </xf>
    <xf numFmtId="0" fontId="10" fillId="0" borderId="2" xfId="3" applyFont="1" applyBorder="1" applyAlignment="1">
      <alignment horizontal="left" indent="2"/>
    </xf>
    <xf numFmtId="0" fontId="19" fillId="0" borderId="3" xfId="3" applyFont="1" applyBorder="1" applyAlignment="1">
      <alignment horizontal="left" indent="2"/>
    </xf>
    <xf numFmtId="0" fontId="19" fillId="0" borderId="2" xfId="3" applyFont="1" applyBorder="1" applyAlignment="1">
      <alignment horizontal="left" indent="2"/>
    </xf>
    <xf numFmtId="0" fontId="19" fillId="5" borderId="3" xfId="3" applyFont="1" applyFill="1" applyBorder="1" applyAlignment="1">
      <alignment horizontal="center"/>
    </xf>
    <xf numFmtId="0" fontId="19" fillId="5" borderId="4" xfId="3" applyFont="1" applyFill="1" applyBorder="1" applyAlignment="1">
      <alignment horizontal="center"/>
    </xf>
    <xf numFmtId="0" fontId="19" fillId="0" borderId="3" xfId="3" applyFont="1" applyBorder="1" applyAlignment="1">
      <alignment horizontal="left"/>
    </xf>
    <xf numFmtId="0" fontId="19" fillId="0" borderId="2" xfId="3" applyFont="1" applyBorder="1" applyAlignment="1">
      <alignment horizontal="left"/>
    </xf>
    <xf numFmtId="0" fontId="10" fillId="0" borderId="3" xfId="3" applyFont="1" applyBorder="1" applyAlignment="1">
      <alignment horizontal="left"/>
    </xf>
    <xf numFmtId="0" fontId="10" fillId="0" borderId="2" xfId="3" applyFont="1" applyBorder="1" applyAlignment="1">
      <alignment horizontal="left"/>
    </xf>
    <xf numFmtId="0" fontId="19" fillId="5" borderId="0" xfId="3" applyFont="1" applyFill="1" applyAlignment="1">
      <alignment horizontal="center"/>
    </xf>
    <xf numFmtId="0" fontId="19" fillId="13" borderId="3" xfId="3" applyFont="1" applyFill="1" applyBorder="1" applyAlignment="1">
      <alignment horizontal="left"/>
    </xf>
    <xf numFmtId="0" fontId="19" fillId="13" borderId="2" xfId="3" applyFont="1" applyFill="1" applyBorder="1" applyAlignment="1">
      <alignment horizontal="left"/>
    </xf>
    <xf numFmtId="0" fontId="10" fillId="12" borderId="3" xfId="3" applyFont="1" applyFill="1" applyBorder="1" applyAlignment="1">
      <alignment horizontal="left"/>
    </xf>
    <xf numFmtId="0" fontId="10" fillId="12" borderId="2" xfId="3" applyFont="1" applyFill="1" applyBorder="1" applyAlignment="1">
      <alignment horizontal="left"/>
    </xf>
    <xf numFmtId="0" fontId="19" fillId="5" borderId="3" xfId="3" applyFont="1" applyFill="1" applyBorder="1" applyAlignment="1">
      <alignment horizontal="left" indent="2"/>
    </xf>
    <xf numFmtId="0" fontId="19" fillId="5" borderId="4" xfId="3" applyFont="1" applyFill="1" applyBorder="1" applyAlignment="1">
      <alignment horizontal="left" indent="2"/>
    </xf>
    <xf numFmtId="0" fontId="10" fillId="0" borderId="8" xfId="3" applyFont="1" applyBorder="1" applyAlignment="1">
      <alignment horizontal="left" indent="2"/>
    </xf>
    <xf numFmtId="0" fontId="10" fillId="0" borderId="10" xfId="3" applyFont="1" applyBorder="1" applyAlignment="1">
      <alignment horizontal="left" indent="2"/>
    </xf>
    <xf numFmtId="0" fontId="12" fillId="0" borderId="3" xfId="6" applyFont="1" applyBorder="1" applyAlignment="1">
      <alignment horizontal="left" wrapText="1"/>
    </xf>
    <xf numFmtId="0" fontId="12" fillId="0" borderId="2" xfId="6" applyFont="1" applyBorder="1" applyAlignment="1">
      <alignment horizontal="left" wrapText="1"/>
    </xf>
    <xf numFmtId="0" fontId="19" fillId="0" borderId="3" xfId="6" applyFont="1" applyBorder="1" applyAlignment="1">
      <alignment horizontal="left" wrapText="1"/>
    </xf>
    <xf numFmtId="0" fontId="19" fillId="0" borderId="2" xfId="6" applyFont="1" applyBorder="1" applyAlignment="1">
      <alignment horizontal="left" wrapText="1"/>
    </xf>
    <xf numFmtId="0" fontId="23" fillId="0" borderId="0" xfId="3" applyFont="1" applyAlignment="1">
      <alignment wrapText="1"/>
    </xf>
    <xf numFmtId="0" fontId="13" fillId="7" borderId="3" xfId="4" applyFont="1" applyFill="1" applyBorder="1" applyAlignment="1">
      <alignment horizontal="left" indent="2"/>
    </xf>
    <xf numFmtId="0" fontId="13" fillId="7" borderId="2" xfId="4" applyFont="1" applyFill="1" applyBorder="1" applyAlignment="1">
      <alignment horizontal="left" indent="2"/>
    </xf>
    <xf numFmtId="0" fontId="13" fillId="7" borderId="3" xfId="0" applyFont="1" applyFill="1" applyBorder="1" applyAlignment="1">
      <alignment horizontal="left" indent="2"/>
    </xf>
    <xf numFmtId="0" fontId="13" fillId="7" borderId="2" xfId="0" applyFont="1" applyFill="1" applyBorder="1" applyAlignment="1">
      <alignment horizontal="left" indent="2"/>
    </xf>
    <xf numFmtId="0" fontId="20" fillId="7" borderId="3" xfId="0" applyFont="1" applyFill="1" applyBorder="1" applyAlignment="1">
      <alignment horizontal="left" indent="1"/>
    </xf>
    <xf numFmtId="0" fontId="20" fillId="7" borderId="2" xfId="0" applyFont="1" applyFill="1" applyBorder="1" applyAlignment="1">
      <alignment horizontal="left" indent="1"/>
    </xf>
    <xf numFmtId="49" fontId="38" fillId="0" borderId="3" xfId="0" applyNumberFormat="1" applyFont="1" applyBorder="1" applyAlignment="1">
      <alignment horizontal="left" indent="1"/>
    </xf>
    <xf numFmtId="49" fontId="38" fillId="0" borderId="2" xfId="0" applyNumberFormat="1" applyFont="1" applyBorder="1" applyAlignment="1">
      <alignment horizontal="left" indent="1"/>
    </xf>
    <xf numFmtId="49" fontId="14" fillId="0" borderId="3" xfId="0" applyNumberFormat="1" applyFont="1" applyBorder="1" applyAlignment="1">
      <alignment horizontal="left" indent="1"/>
    </xf>
    <xf numFmtId="49" fontId="14" fillId="0" borderId="2" xfId="0" applyNumberFormat="1" applyFont="1" applyBorder="1" applyAlignment="1">
      <alignment horizontal="left" indent="1"/>
    </xf>
    <xf numFmtId="0" fontId="34" fillId="0" borderId="0" xfId="3" applyFont="1" applyAlignment="1">
      <alignment horizontal="left" wrapText="1"/>
    </xf>
    <xf numFmtId="0" fontId="46" fillId="0" borderId="0" xfId="3" applyFont="1" applyAlignment="1">
      <alignment horizontal="left"/>
    </xf>
    <xf numFmtId="0" fontId="46" fillId="0" borderId="0" xfId="3" applyFont="1" applyAlignment="1">
      <alignment horizontal="left" wrapText="1"/>
    </xf>
    <xf numFmtId="0" fontId="46" fillId="0" borderId="0" xfId="3" applyFont="1" applyAlignment="1">
      <alignment horizontal="center" wrapText="1"/>
    </xf>
    <xf numFmtId="0" fontId="48" fillId="0" borderId="0" xfId="3" applyFont="1" applyAlignment="1">
      <alignment horizontal="center"/>
    </xf>
    <xf numFmtId="0" fontId="46" fillId="0" borderId="0" xfId="3" applyFont="1" applyAlignment="1">
      <alignment horizontal="center"/>
    </xf>
    <xf numFmtId="0" fontId="49" fillId="0" borderId="0" xfId="3" applyFont="1" applyAlignment="1">
      <alignment horizontal="center"/>
    </xf>
    <xf numFmtId="0" fontId="45" fillId="0" borderId="0" xfId="3" applyFont="1" applyAlignment="1">
      <alignment horizontal="center"/>
    </xf>
  </cellXfs>
  <cellStyles count="7">
    <cellStyle name="Normal" xfId="0" builtinId="0"/>
    <cellStyle name="Normal 2" xfId="3" xr:uid="{CD80E49A-EE3E-4368-9FF4-8F5D4E5CCC3D}"/>
    <cellStyle name="Normal 3" xfId="4" xr:uid="{96B21345-3ABA-4228-A996-42E2D09BD364}"/>
    <cellStyle name="Normal 3 2" xfId="6" xr:uid="{40166783-29E9-49EF-9E20-FD8BA4B47EEB}"/>
    <cellStyle name="Normal 4" xfId="2" xr:uid="{52AC742A-4227-4420-A51F-E2310A7E777F}"/>
    <cellStyle name="Normalno 2" xfId="5" xr:uid="{AA6DB4FA-4A68-43F9-88D7-35E53109AA5A}"/>
    <cellStyle name="Normalno 2 2" xfId="1" xr:uid="{83804BF8-5F2A-45D6-9E00-5C6CE0ED2151}"/>
  </cellStyles>
  <dxfs count="4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top style="thin">
          <color indexed="64"/>
        </top>
        <bottom style="thin">
          <color indexed="64"/>
        </bottom>
      </border>
    </dxf>
    <dxf>
      <numFmt numFmtId="3" formatCode="#,##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238"/>
        <scheme val="none"/>
      </font>
      <numFmt numFmtId="3" formatCode="#,##0"/>
      <fill>
        <patternFill patternType="solid">
          <fgColor indexed="64"/>
          <bgColor indexed="3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indexed="4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" formatCode="0"/>
    </dxf>
    <dxf>
      <border outline="0">
        <top style="thin">
          <color indexed="64"/>
        </top>
        <bottom style="thin">
          <color indexed="64"/>
        </bottom>
      </border>
    </dxf>
    <dxf>
      <numFmt numFmtId="3" formatCode="#,##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FB90A6-ADA1-4B59-87A8-0F1ACFBB279F}" name="Table243" displayName="Table243" ref="A61:I345" totalsRowShown="0" headerRowDxfId="43" dataDxfId="41" headerRowBorderDxfId="42" tableBorderDxfId="40" headerRowCellStyle="Normal 2">
  <autoFilter ref="A61:I345" xr:uid="{43B6CF16-A707-44F3-930F-A7A839176EF6}"/>
  <tableColumns count="9">
    <tableColumn id="1" xr3:uid="{A71AE593-C1ED-4817-B22C-EEDACB749DAE}" name="Račun" dataDxfId="39"/>
    <tableColumn id="2" xr3:uid="{8C31A7E3-CE80-4315-8D45-EA80A95EC0F5}" name="O P I S" dataDxfId="38"/>
    <tableColumn id="6" xr3:uid="{A8678903-EB46-4F9E-8287-1F7712A379CC}" name="Izvršeno 2024.god." dataDxfId="37"/>
    <tableColumn id="7" xr3:uid="{4C1D0BCB-30F3-4C4F-BDCB-F944F61ECCE9}" name="PRORAČUN 2025." dataDxfId="36"/>
    <tableColumn id="8" xr3:uid="{4E06EEAD-4529-46D1-862C-8E60B69D57B7}" name="TEKUĆI PLAN _x000a_2025. rebalans " dataDxfId="35"/>
    <tableColumn id="9" xr3:uid="{05CC243B-C16C-468A-AA52-50BE73F266F9}" name="Plan  2025." dataDxfId="34"/>
    <tableColumn id="14" xr3:uid="{8EA0762C-779A-4F3C-A68F-85F6D349875F}" name="Plan 2026_x000a_" dataDxfId="33"/>
    <tableColumn id="15" xr3:uid="{92A55D7A-5A85-44B7-9E0C-29ACE1649DF8}" name="Projekcije 2027" dataDxfId="32"/>
    <tableColumn id="16" xr3:uid="{31A3F0EA-8923-40C0-82A8-7E2B2102CA9D}" name="Projekcije 2028" dataDxfId="31" dataCellStyle="Normal 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121753-6978-4351-811C-FC7F61BE8F84}" name="Table1" displayName="Table1" ref="A9:M372" totalsRowCount="1" headerRowDxfId="30" dataDxfId="28" totalsRowDxfId="26" headerRowBorderDxfId="29" tableBorderDxfId="27" headerRowCellStyle="Normalno 2 2">
  <autoFilter ref="A9:M371" xr:uid="{BF121753-6978-4351-811C-FC7F61BE8F84}"/>
  <tableColumns count="13">
    <tableColumn id="1" xr3:uid="{A4C4FA92-891F-47C5-8A48-A96C9D859ACB}" name="ŠIFRA" dataDxfId="25" totalsRowDxfId="24"/>
    <tableColumn id="2" xr3:uid="{8A08A99D-4DD6-4633-8D34-CF5C1E75DD97}" name="NAZIV" dataDxfId="23" totalsRowDxfId="22"/>
    <tableColumn id="3" xr3:uid="{F58E8DF9-B365-4334-97D7-D33252AE5403}" name="IZVRŠENJE _x000a_2024" dataDxfId="21" totalsRowDxfId="20"/>
    <tableColumn id="4" xr3:uid="{A71B7B01-2EA2-4B09-BEA5-975746BC89B5}" name="PRORAČUN 2025." dataDxfId="19" totalsRowDxfId="18"/>
    <tableColumn id="5" xr3:uid="{EAA7570C-EAEF-4A16-8C77-BBE75E7A79D6}" name="TEKUĆI PLAN _x000a_2025. rebalans " dataDxfId="17" totalsRowDxfId="16" dataCellStyle="Normalno 2 2"/>
    <tableColumn id="13" xr3:uid="{9DA4FDAB-D480-4B97-83E1-C2A899B00ED4}" name="Column1" dataDxfId="15" totalsRowDxfId="14" dataCellStyle="Normalno 2 2"/>
    <tableColumn id="6" xr3:uid="{B797B4C3-17BF-4DF3-8953-ED8D0E8E308A}" name="Plan  2025." dataDxfId="13" totalsRowDxfId="12" dataCellStyle="Normalno 2 2"/>
    <tableColumn id="7" xr3:uid="{5C4FA8D5-CFC9-46ED-B830-26FFE945158D}" name="IZVRŠENJE _x000a_06/2025" dataDxfId="11" totalsRowDxfId="10" dataCellStyle="Normalno 2 2"/>
    <tableColumn id="8" xr3:uid="{D89DAE8A-B2D5-44E6-AD01-A70F5B4BB2AC}" name="PLAN _x000a_2026" totalsRowFunction="sum" dataDxfId="9" totalsRowDxfId="8"/>
    <tableColumn id="9" xr3:uid="{517C9369-87C4-4A89-BD29-0EEAE4BD5E87}" name="PROJEKCIJA _x000a_(t+1)" dataDxfId="7" totalsRowDxfId="6" dataCellStyle="Normalno 2 2"/>
    <tableColumn id="10" xr3:uid="{EFDBF6B0-51CB-47DD-AF7B-1E9F89D93FC9}" name="PROJEKCIJA _x000a_(t+2)" dataDxfId="5" totalsRowDxfId="4" dataCellStyle="Normalno 2 2"/>
    <tableColumn id="11" xr3:uid="{EBA4C35C-40E3-4ED9-9472-84B8FE948698}" name="PROJEKCIJA 2027" dataDxfId="3" totalsRowDxfId="2"/>
    <tableColumn id="12" xr3:uid="{1DF72B54-72DA-4CFB-9EA6-E7B88271AC8F}" name="PROJEKCIJA 2028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E4D99-D9B7-4D5E-8FE1-D5BFB5DDE748}">
  <sheetPr>
    <pageSetUpPr fitToPage="1"/>
  </sheetPr>
  <dimension ref="A1:I363"/>
  <sheetViews>
    <sheetView workbookViewId="0">
      <selection activeCell="G251" sqref="G251"/>
    </sheetView>
  </sheetViews>
  <sheetFormatPr defaultRowHeight="12" x14ac:dyDescent="0.2"/>
  <cols>
    <col min="1" max="1" width="6.5703125" style="206" customWidth="1"/>
    <col min="2" max="2" width="40.7109375" style="4" customWidth="1"/>
    <col min="3" max="3" width="14.85546875" style="4" customWidth="1"/>
    <col min="4" max="4" width="14.85546875" style="4" hidden="1" customWidth="1"/>
    <col min="5" max="5" width="11.5703125" style="4" hidden="1" customWidth="1"/>
    <col min="6" max="6" width="14.140625" style="4" customWidth="1"/>
    <col min="7" max="9" width="11.5703125" style="4" customWidth="1"/>
    <col min="10" max="16384" width="9.140625" style="4"/>
  </cols>
  <sheetData>
    <row r="1" spans="1:9" ht="33" customHeight="1" x14ac:dyDescent="0.3">
      <c r="A1" s="205" t="s">
        <v>452</v>
      </c>
      <c r="B1" s="27"/>
      <c r="C1" s="239"/>
      <c r="D1" s="239"/>
      <c r="E1" s="239"/>
      <c r="F1" s="239"/>
      <c r="G1" s="239"/>
      <c r="H1" s="239"/>
      <c r="I1" s="239"/>
    </row>
    <row r="2" spans="1:9" ht="15" customHeight="1" x14ac:dyDescent="0.2">
      <c r="A2" s="10" t="s">
        <v>653</v>
      </c>
      <c r="B2" s="10"/>
      <c r="C2" s="10"/>
      <c r="D2" s="10"/>
      <c r="E2" s="10"/>
      <c r="F2" s="10"/>
      <c r="G2" s="10"/>
    </row>
    <row r="3" spans="1:9" ht="15" customHeight="1" x14ac:dyDescent="0.2">
      <c r="A3" s="10" t="s">
        <v>654</v>
      </c>
      <c r="B3" s="10"/>
      <c r="C3" s="10"/>
      <c r="D3" s="10"/>
      <c r="E3" s="10"/>
      <c r="F3" s="10"/>
      <c r="G3" s="10"/>
    </row>
    <row r="4" spans="1:9" ht="15" customHeight="1" x14ac:dyDescent="0.2">
      <c r="A4" s="10" t="s">
        <v>655</v>
      </c>
      <c r="B4" s="10"/>
      <c r="C4" s="10"/>
      <c r="D4" s="10"/>
      <c r="E4" s="10"/>
      <c r="F4" s="10"/>
      <c r="G4" s="10"/>
    </row>
    <row r="5" spans="1:9" ht="15" customHeight="1" x14ac:dyDescent="0.3">
      <c r="A5" s="205"/>
      <c r="B5" s="27"/>
    </row>
    <row r="6" spans="1:9" ht="15" customHeight="1" x14ac:dyDescent="0.3">
      <c r="A6" s="205"/>
      <c r="B6" s="27"/>
    </row>
    <row r="7" spans="1:9" ht="15" customHeight="1" x14ac:dyDescent="0.2"/>
    <row r="8" spans="1:9" ht="25.5" customHeight="1" x14ac:dyDescent="0.2"/>
    <row r="9" spans="1:9" ht="28.5" customHeight="1" x14ac:dyDescent="0.4">
      <c r="A9" s="240" t="s">
        <v>658</v>
      </c>
      <c r="B9" s="240"/>
      <c r="C9" s="240"/>
      <c r="D9" s="240"/>
      <c r="E9" s="240"/>
      <c r="F9" s="240"/>
      <c r="G9" s="240"/>
      <c r="H9" s="240"/>
      <c r="I9" s="240"/>
    </row>
    <row r="10" spans="1:9" ht="24.75" customHeight="1" x14ac:dyDescent="0.4">
      <c r="A10" s="240" t="s">
        <v>656</v>
      </c>
      <c r="B10" s="240"/>
      <c r="C10" s="240"/>
      <c r="D10" s="240"/>
      <c r="E10" s="240"/>
      <c r="F10" s="240"/>
      <c r="G10" s="240"/>
      <c r="H10" s="240"/>
      <c r="I10" s="240"/>
    </row>
    <row r="11" spans="1:9" ht="16.5" customHeight="1" x14ac:dyDescent="0.35">
      <c r="A11" s="228"/>
      <c r="B11" s="229"/>
      <c r="C11" s="230" t="s">
        <v>657</v>
      </c>
      <c r="D11" s="230"/>
      <c r="E11" s="230"/>
      <c r="F11" s="230"/>
      <c r="G11" s="230"/>
      <c r="H11" s="26"/>
      <c r="I11" s="26"/>
    </row>
    <row r="12" spans="1:9" ht="18" customHeight="1" x14ac:dyDescent="0.2">
      <c r="A12" s="207"/>
      <c r="B12" s="9" t="s">
        <v>667</v>
      </c>
    </row>
    <row r="13" spans="1:9" ht="18" customHeight="1" x14ac:dyDescent="0.2">
      <c r="A13" s="207"/>
      <c r="B13" s="9" t="s">
        <v>668</v>
      </c>
    </row>
    <row r="14" spans="1:9" ht="32.25" customHeight="1" x14ac:dyDescent="0.3">
      <c r="A14" s="241" t="s">
        <v>451</v>
      </c>
      <c r="B14" s="241"/>
    </row>
    <row r="15" spans="1:9" ht="15" x14ac:dyDescent="0.3">
      <c r="A15" s="208"/>
      <c r="B15" s="25" t="s">
        <v>666</v>
      </c>
    </row>
    <row r="16" spans="1:9" ht="21" customHeight="1" x14ac:dyDescent="0.3">
      <c r="A16" s="208"/>
      <c r="B16" s="105"/>
    </row>
    <row r="18" spans="1:9" ht="15" x14ac:dyDescent="0.3">
      <c r="B18" s="62" t="s">
        <v>473</v>
      </c>
    </row>
    <row r="19" spans="1:9" ht="27" customHeight="1" x14ac:dyDescent="0.2">
      <c r="A19" s="244" t="s">
        <v>450</v>
      </c>
      <c r="B19" s="245"/>
      <c r="C19" s="61" t="s">
        <v>291</v>
      </c>
      <c r="D19" s="61" t="s">
        <v>3</v>
      </c>
      <c r="E19" s="61" t="s">
        <v>4</v>
      </c>
      <c r="F19" s="61" t="s">
        <v>636</v>
      </c>
      <c r="G19" s="61" t="s">
        <v>456</v>
      </c>
      <c r="H19" s="61" t="s">
        <v>627</v>
      </c>
      <c r="I19" s="61" t="s">
        <v>628</v>
      </c>
    </row>
    <row r="20" spans="1:9" ht="11.25" customHeight="1" x14ac:dyDescent="0.2">
      <c r="A20" s="246">
        <v>1</v>
      </c>
      <c r="B20" s="247"/>
      <c r="C20" s="8">
        <v>5</v>
      </c>
      <c r="D20" s="8"/>
      <c r="E20" s="8"/>
      <c r="F20" s="8"/>
      <c r="G20" s="8"/>
      <c r="H20" s="8"/>
      <c r="I20" s="8"/>
    </row>
    <row r="21" spans="1:9" ht="18" customHeight="1" x14ac:dyDescent="0.2">
      <c r="A21" s="248" t="s">
        <v>163</v>
      </c>
      <c r="B21" s="249"/>
      <c r="C21" s="6">
        <v>4785432.96</v>
      </c>
      <c r="D21" s="6">
        <v>6790720</v>
      </c>
      <c r="E21" s="6">
        <v>7069030</v>
      </c>
      <c r="F21" s="6">
        <v>5605550</v>
      </c>
      <c r="G21" s="6">
        <v>6702410</v>
      </c>
      <c r="H21" s="6">
        <v>6080200</v>
      </c>
      <c r="I21" s="6">
        <v>6354700</v>
      </c>
    </row>
    <row r="22" spans="1:9" ht="18" customHeight="1" x14ac:dyDescent="0.2">
      <c r="A22" s="248" t="s">
        <v>162</v>
      </c>
      <c r="B22" s="249"/>
      <c r="C22" s="6">
        <v>4971.54</v>
      </c>
      <c r="D22" s="6">
        <v>200530</v>
      </c>
      <c r="E22" s="6">
        <v>530</v>
      </c>
      <c r="F22" s="6">
        <v>19600</v>
      </c>
      <c r="G22" s="6">
        <v>600</v>
      </c>
      <c r="H22" s="6">
        <v>600</v>
      </c>
      <c r="I22" s="6">
        <v>600</v>
      </c>
    </row>
    <row r="23" spans="1:9" ht="18" customHeight="1" x14ac:dyDescent="0.2">
      <c r="A23" s="250" t="s">
        <v>449</v>
      </c>
      <c r="B23" s="251"/>
      <c r="C23" s="7">
        <v>4790404.5</v>
      </c>
      <c r="D23" s="7">
        <v>6991250</v>
      </c>
      <c r="E23" s="7">
        <v>7069560</v>
      </c>
      <c r="F23" s="7">
        <v>5625150</v>
      </c>
      <c r="G23" s="7">
        <v>6703010</v>
      </c>
      <c r="H23" s="7">
        <v>6080800</v>
      </c>
      <c r="I23" s="7">
        <v>6355300</v>
      </c>
    </row>
    <row r="24" spans="1:9" ht="12" customHeight="1" x14ac:dyDescent="0.2">
      <c r="A24" s="252"/>
      <c r="B24" s="253"/>
      <c r="C24" s="253"/>
      <c r="D24" s="253"/>
      <c r="E24" s="253"/>
      <c r="F24" s="253"/>
      <c r="G24" s="253"/>
      <c r="H24" s="253"/>
      <c r="I24" s="253"/>
    </row>
    <row r="25" spans="1:9" ht="18" customHeight="1" x14ac:dyDescent="0.2">
      <c r="A25" s="248" t="s">
        <v>161</v>
      </c>
      <c r="B25" s="249"/>
      <c r="C25" s="6">
        <v>4098086.93</v>
      </c>
      <c r="D25" s="6">
        <v>5886750</v>
      </c>
      <c r="E25" s="6">
        <v>5104671</v>
      </c>
      <c r="F25" s="6">
        <v>5175061</v>
      </c>
      <c r="G25" s="6">
        <v>5370710</v>
      </c>
      <c r="H25" s="6">
        <v>5275800</v>
      </c>
      <c r="I25" s="6">
        <v>5423300</v>
      </c>
    </row>
    <row r="26" spans="1:9" ht="18" customHeight="1" x14ac:dyDescent="0.2">
      <c r="A26" s="248" t="s">
        <v>160</v>
      </c>
      <c r="B26" s="249"/>
      <c r="C26" s="6">
        <v>648786.98</v>
      </c>
      <c r="D26" s="6">
        <v>1104500</v>
      </c>
      <c r="E26" s="6">
        <v>1837750</v>
      </c>
      <c r="F26" s="6">
        <v>337000</v>
      </c>
      <c r="G26" s="6">
        <v>2582300</v>
      </c>
      <c r="H26" s="6">
        <v>680000</v>
      </c>
      <c r="I26" s="6">
        <v>682000</v>
      </c>
    </row>
    <row r="27" spans="1:9" ht="18" customHeight="1" x14ac:dyDescent="0.2">
      <c r="A27" s="250" t="s">
        <v>448</v>
      </c>
      <c r="B27" s="251"/>
      <c r="C27" s="7">
        <v>4746873.91</v>
      </c>
      <c r="D27" s="7">
        <v>6991250</v>
      </c>
      <c r="E27" s="7">
        <v>6942421</v>
      </c>
      <c r="F27" s="7">
        <v>5512061</v>
      </c>
      <c r="G27" s="7">
        <v>7953010</v>
      </c>
      <c r="H27" s="7">
        <v>5955800</v>
      </c>
      <c r="I27" s="7">
        <v>6105300</v>
      </c>
    </row>
    <row r="28" spans="1:9" ht="12" customHeight="1" x14ac:dyDescent="0.2">
      <c r="A28" s="252"/>
      <c r="B28" s="253"/>
      <c r="C28" s="253"/>
      <c r="D28" s="253"/>
      <c r="E28" s="253"/>
      <c r="F28" s="253"/>
      <c r="G28" s="253"/>
      <c r="H28" s="253"/>
      <c r="I28" s="253"/>
    </row>
    <row r="29" spans="1:9" ht="18" customHeight="1" x14ac:dyDescent="0.2">
      <c r="A29" s="242" t="s">
        <v>447</v>
      </c>
      <c r="B29" s="243"/>
      <c r="C29" s="24">
        <v>43530.589999999851</v>
      </c>
      <c r="D29" s="24">
        <v>0</v>
      </c>
      <c r="E29" s="24">
        <v>127139</v>
      </c>
      <c r="F29" s="24">
        <v>113089</v>
      </c>
      <c r="G29" s="24">
        <v>-1250000</v>
      </c>
      <c r="H29" s="24">
        <v>125000</v>
      </c>
      <c r="I29" s="24">
        <v>250000</v>
      </c>
    </row>
    <row r="30" spans="1:9" ht="12" customHeight="1" x14ac:dyDescent="0.2">
      <c r="A30" s="258"/>
      <c r="B30" s="258"/>
      <c r="C30" s="258"/>
      <c r="D30" s="258"/>
      <c r="E30" s="258"/>
      <c r="F30" s="258"/>
      <c r="G30" s="258"/>
      <c r="H30" s="258"/>
      <c r="I30" s="258"/>
    </row>
    <row r="31" spans="1:9" ht="21.75" customHeight="1" x14ac:dyDescent="0.2">
      <c r="B31" s="63" t="s">
        <v>474</v>
      </c>
    </row>
    <row r="32" spans="1:9" ht="27" customHeight="1" x14ac:dyDescent="0.2">
      <c r="A32" s="209" t="s">
        <v>446</v>
      </c>
      <c r="B32" s="23"/>
      <c r="C32" s="61" t="s">
        <v>291</v>
      </c>
      <c r="D32" s="61" t="s">
        <v>3</v>
      </c>
      <c r="E32" s="61" t="s">
        <v>4</v>
      </c>
      <c r="F32" s="61" t="s">
        <v>453</v>
      </c>
      <c r="G32" s="61" t="s">
        <v>456</v>
      </c>
      <c r="H32" s="61" t="s">
        <v>627</v>
      </c>
      <c r="I32" s="61" t="s">
        <v>628</v>
      </c>
    </row>
    <row r="33" spans="1:9" ht="18" customHeight="1" x14ac:dyDescent="0.2">
      <c r="A33" s="248" t="s">
        <v>445</v>
      </c>
      <c r="B33" s="249"/>
      <c r="C33" s="6">
        <v>0</v>
      </c>
      <c r="D33" s="6"/>
      <c r="E33" s="6">
        <v>0</v>
      </c>
      <c r="F33" s="6">
        <v>0</v>
      </c>
      <c r="G33" s="6">
        <v>1250000</v>
      </c>
      <c r="H33" s="6">
        <v>0</v>
      </c>
      <c r="I33" s="6">
        <v>0</v>
      </c>
    </row>
    <row r="34" spans="1:9" ht="18" customHeight="1" x14ac:dyDescent="0.2">
      <c r="A34" s="248" t="s">
        <v>444</v>
      </c>
      <c r="B34" s="249"/>
      <c r="C34" s="6">
        <v>0</v>
      </c>
      <c r="D34" s="6"/>
      <c r="E34" s="6">
        <v>14050</v>
      </c>
      <c r="F34" s="6">
        <v>0</v>
      </c>
      <c r="G34" s="6"/>
      <c r="H34" s="6">
        <v>125000</v>
      </c>
      <c r="I34" s="6">
        <v>250000</v>
      </c>
    </row>
    <row r="35" spans="1:9" ht="18" customHeight="1" x14ac:dyDescent="0.2">
      <c r="A35" s="250" t="s">
        <v>443</v>
      </c>
      <c r="B35" s="251"/>
      <c r="C35" s="7">
        <f t="shared" ref="C35:I35" si="0">C33-C34</f>
        <v>0</v>
      </c>
      <c r="D35" s="7">
        <f t="shared" si="0"/>
        <v>0</v>
      </c>
      <c r="E35" s="7">
        <f t="shared" si="0"/>
        <v>-14050</v>
      </c>
      <c r="F35" s="7">
        <f t="shared" si="0"/>
        <v>0</v>
      </c>
      <c r="G35" s="7">
        <f t="shared" si="0"/>
        <v>1250000</v>
      </c>
      <c r="H35" s="7">
        <f t="shared" si="0"/>
        <v>-125000</v>
      </c>
      <c r="I35" s="7">
        <f t="shared" si="0"/>
        <v>-250000</v>
      </c>
    </row>
    <row r="36" spans="1:9" ht="18" customHeight="1" x14ac:dyDescent="0.2">
      <c r="A36" s="242" t="s">
        <v>629</v>
      </c>
      <c r="B36" s="243"/>
      <c r="C36" s="24">
        <f>C29+C35</f>
        <v>43530.589999999851</v>
      </c>
      <c r="D36" s="24">
        <f t="shared" ref="D36:I36" si="1">D29+D35</f>
        <v>0</v>
      </c>
      <c r="E36" s="24">
        <f t="shared" si="1"/>
        <v>113089</v>
      </c>
      <c r="F36" s="24">
        <f t="shared" si="1"/>
        <v>113089</v>
      </c>
      <c r="G36" s="24">
        <f t="shared" si="1"/>
        <v>0</v>
      </c>
      <c r="H36" s="24">
        <f t="shared" si="1"/>
        <v>0</v>
      </c>
      <c r="I36" s="24">
        <f t="shared" si="1"/>
        <v>0</v>
      </c>
    </row>
    <row r="37" spans="1:9" ht="21" customHeight="1" x14ac:dyDescent="0.2">
      <c r="A37" s="259" t="s">
        <v>442</v>
      </c>
      <c r="B37" s="260"/>
      <c r="C37" s="21">
        <v>4790404.5</v>
      </c>
      <c r="D37" s="21">
        <v>6991250</v>
      </c>
      <c r="E37" s="21">
        <f>E23+E33</f>
        <v>7069560</v>
      </c>
      <c r="F37" s="21">
        <f>F23+F33</f>
        <v>5625150</v>
      </c>
      <c r="G37" s="21">
        <f>G23+G33</f>
        <v>7953010</v>
      </c>
      <c r="H37" s="21">
        <f>H23+H33</f>
        <v>6080800</v>
      </c>
      <c r="I37" s="21">
        <f>I23+I33</f>
        <v>6355300</v>
      </c>
    </row>
    <row r="38" spans="1:9" ht="21" customHeight="1" x14ac:dyDescent="0.2">
      <c r="A38" s="259" t="s">
        <v>441</v>
      </c>
      <c r="B38" s="260"/>
      <c r="C38" s="21">
        <v>4746873.91</v>
      </c>
      <c r="D38" s="21">
        <v>6991250</v>
      </c>
      <c r="E38" s="21">
        <f>E27+E34</f>
        <v>6956471</v>
      </c>
      <c r="F38" s="21">
        <f>F27+F34</f>
        <v>5512061</v>
      </c>
      <c r="G38" s="21">
        <f>G27+G34</f>
        <v>7953010</v>
      </c>
      <c r="H38" s="21">
        <f>H27+H34</f>
        <v>6080800</v>
      </c>
      <c r="I38" s="21">
        <f>I27+I34</f>
        <v>6355300</v>
      </c>
    </row>
    <row r="39" spans="1:9" ht="21" customHeight="1" x14ac:dyDescent="0.2">
      <c r="A39" s="261" t="s">
        <v>440</v>
      </c>
      <c r="B39" s="262"/>
      <c r="C39" s="20">
        <v>43530.589999999851</v>
      </c>
      <c r="D39" s="20">
        <v>0</v>
      </c>
      <c r="E39" s="20">
        <f>E37-E38</f>
        <v>113089</v>
      </c>
      <c r="F39" s="20">
        <f>F37-F38</f>
        <v>113089</v>
      </c>
      <c r="G39" s="20">
        <f>G37-G38</f>
        <v>0</v>
      </c>
      <c r="H39" s="20">
        <f>H37-H38</f>
        <v>0</v>
      </c>
      <c r="I39" s="20">
        <f>I37-I38</f>
        <v>0</v>
      </c>
    </row>
    <row r="40" spans="1:9" ht="21" customHeight="1" x14ac:dyDescent="0.2">
      <c r="A40" s="210"/>
      <c r="B40" s="19" t="s">
        <v>439</v>
      </c>
      <c r="C40" s="6"/>
      <c r="D40" s="6"/>
      <c r="E40" s="6"/>
      <c r="F40" s="6"/>
      <c r="G40" s="6"/>
      <c r="H40" s="6"/>
      <c r="I40" s="6"/>
    </row>
    <row r="41" spans="1:9" ht="18" customHeight="1" x14ac:dyDescent="0.2">
      <c r="A41" s="263" t="s">
        <v>438</v>
      </c>
      <c r="B41" s="264"/>
      <c r="C41" s="264"/>
      <c r="D41" s="264"/>
      <c r="E41" s="264"/>
      <c r="F41" s="264"/>
      <c r="G41" s="264"/>
      <c r="H41" s="264"/>
      <c r="I41" s="264"/>
    </row>
    <row r="42" spans="1:9" ht="18" customHeight="1" x14ac:dyDescent="0.2">
      <c r="A42" s="265" t="s">
        <v>437</v>
      </c>
      <c r="B42" s="266"/>
      <c r="C42" s="18"/>
      <c r="D42" s="18"/>
      <c r="E42" s="18"/>
      <c r="F42" s="18">
        <v>-113089</v>
      </c>
      <c r="G42" s="18"/>
      <c r="H42" s="18"/>
      <c r="I42" s="18"/>
    </row>
    <row r="43" spans="1:9" ht="18" customHeight="1" x14ac:dyDescent="0.2">
      <c r="A43" s="248" t="s">
        <v>436</v>
      </c>
      <c r="B43" s="249"/>
      <c r="C43" s="6"/>
      <c r="D43" s="6"/>
      <c r="E43" s="6"/>
      <c r="F43" s="6"/>
      <c r="G43" s="6"/>
      <c r="H43" s="6"/>
      <c r="I43" s="6"/>
    </row>
    <row r="44" spans="1:9" ht="21" customHeight="1" x14ac:dyDescent="0.2">
      <c r="A44" s="254" t="s">
        <v>435</v>
      </c>
      <c r="B44" s="255"/>
      <c r="C44" s="17">
        <v>0</v>
      </c>
      <c r="D44" s="17"/>
      <c r="E44" s="17"/>
      <c r="F44" s="17"/>
      <c r="G44" s="17"/>
      <c r="H44" s="17"/>
      <c r="I44" s="17"/>
    </row>
    <row r="45" spans="1:9" ht="21" customHeight="1" x14ac:dyDescent="0.2">
      <c r="A45" s="256" t="s">
        <v>434</v>
      </c>
      <c r="B45" s="257"/>
      <c r="C45" s="6"/>
      <c r="D45" s="6"/>
      <c r="E45" s="6"/>
      <c r="F45" s="6">
        <f>F39+F42</f>
        <v>0</v>
      </c>
      <c r="G45" s="6"/>
      <c r="H45" s="6"/>
      <c r="I45" s="6"/>
    </row>
    <row r="46" spans="1:9" ht="21" customHeight="1" x14ac:dyDescent="0.2">
      <c r="A46" s="211"/>
      <c r="B46" s="64"/>
      <c r="C46" s="22"/>
      <c r="D46" s="22"/>
      <c r="E46" s="22"/>
      <c r="F46" s="22"/>
      <c r="G46" s="22"/>
      <c r="H46" s="22"/>
      <c r="I46" s="22"/>
    </row>
    <row r="47" spans="1:9" ht="20.25" customHeight="1" x14ac:dyDescent="0.2">
      <c r="A47" s="212" t="s">
        <v>475</v>
      </c>
      <c r="B47" s="108"/>
      <c r="C47" s="108"/>
    </row>
    <row r="48" spans="1:9" ht="20.25" customHeight="1" x14ac:dyDescent="0.2">
      <c r="A48" s="213" t="s">
        <v>476</v>
      </c>
      <c r="B48" s="109"/>
      <c r="C48" s="110"/>
      <c r="D48" s="110"/>
      <c r="E48" s="110"/>
      <c r="F48" s="110"/>
      <c r="G48" s="110"/>
      <c r="H48" s="110"/>
      <c r="I48" s="110"/>
    </row>
    <row r="49" spans="1:9" ht="20.25" customHeight="1" x14ac:dyDescent="0.2">
      <c r="A49" s="267" t="s">
        <v>477</v>
      </c>
      <c r="B49" s="268"/>
      <c r="C49" s="110"/>
      <c r="D49" s="110"/>
      <c r="E49" s="110"/>
      <c r="F49" s="110"/>
      <c r="G49" s="110"/>
      <c r="H49" s="110"/>
      <c r="I49" s="110"/>
    </row>
    <row r="50" spans="1:9" ht="28.5" customHeight="1" x14ac:dyDescent="0.2">
      <c r="A50" s="267" t="s">
        <v>478</v>
      </c>
      <c r="B50" s="268"/>
      <c r="C50" s="110"/>
      <c r="D50" s="110"/>
      <c r="E50" s="110"/>
      <c r="F50" s="110"/>
      <c r="G50" s="110"/>
      <c r="H50" s="110"/>
      <c r="I50" s="110"/>
    </row>
    <row r="51" spans="1:9" ht="28.5" customHeight="1" x14ac:dyDescent="0.2">
      <c r="A51" s="269" t="s">
        <v>479</v>
      </c>
      <c r="B51" s="270"/>
      <c r="C51" s="110"/>
      <c r="D51" s="110"/>
      <c r="E51" s="110"/>
      <c r="F51" s="110"/>
      <c r="G51" s="110"/>
      <c r="H51" s="110"/>
      <c r="I51" s="110"/>
    </row>
    <row r="52" spans="1:9" ht="15.75" customHeight="1" x14ac:dyDescent="0.2">
      <c r="A52" s="269" t="s">
        <v>479</v>
      </c>
      <c r="B52" s="270"/>
      <c r="C52" s="110"/>
      <c r="D52" s="110"/>
      <c r="E52" s="110"/>
      <c r="F52" s="110"/>
      <c r="G52" s="110"/>
      <c r="H52" s="110"/>
      <c r="I52" s="110"/>
    </row>
    <row r="53" spans="1:9" ht="22.5" customHeight="1" x14ac:dyDescent="0.2">
      <c r="A53" s="231"/>
      <c r="B53" s="231" t="s">
        <v>669</v>
      </c>
      <c r="C53" s="232"/>
      <c r="D53" s="232"/>
      <c r="E53" s="232"/>
      <c r="F53" s="232"/>
      <c r="G53" s="232"/>
      <c r="H53" s="232"/>
      <c r="I53" s="232"/>
    </row>
    <row r="54" spans="1:9" ht="15.75" customHeight="1" x14ac:dyDescent="0.2">
      <c r="A54" s="271" t="s">
        <v>659</v>
      </c>
      <c r="B54" s="271"/>
      <c r="C54" s="271"/>
      <c r="D54" s="271"/>
      <c r="E54" s="271"/>
      <c r="F54" s="271"/>
      <c r="G54" s="271"/>
      <c r="H54" s="232"/>
      <c r="I54" s="232"/>
    </row>
    <row r="55" spans="1:9" ht="48.75" customHeight="1" x14ac:dyDescent="0.2">
      <c r="A55" s="271"/>
      <c r="B55" s="271"/>
      <c r="C55" s="271"/>
      <c r="D55" s="271"/>
      <c r="E55" s="271"/>
      <c r="F55" s="271"/>
      <c r="G55" s="271"/>
      <c r="H55" s="232"/>
      <c r="I55" s="232"/>
    </row>
    <row r="56" spans="1:9" ht="15.75" customHeight="1" x14ac:dyDescent="0.2">
      <c r="A56" s="231"/>
      <c r="B56" s="231"/>
      <c r="C56" s="232"/>
      <c r="D56" s="232"/>
      <c r="E56" s="232"/>
      <c r="F56" s="232"/>
      <c r="G56" s="232"/>
      <c r="H56" s="232"/>
      <c r="I56" s="232"/>
    </row>
    <row r="57" spans="1:9" ht="15.75" customHeight="1" x14ac:dyDescent="0.2">
      <c r="A57" s="211"/>
      <c r="B57" s="64"/>
      <c r="C57" s="22"/>
      <c r="D57" s="22"/>
      <c r="E57" s="22"/>
      <c r="F57" s="22"/>
      <c r="G57" s="22"/>
      <c r="H57" s="22"/>
      <c r="I57" s="22"/>
    </row>
    <row r="58" spans="1:9" ht="15.75" customHeight="1" x14ac:dyDescent="0.2">
      <c r="A58" s="211"/>
      <c r="B58" s="64"/>
      <c r="C58" s="22"/>
      <c r="D58" s="22"/>
      <c r="E58" s="22"/>
      <c r="F58" s="22"/>
      <c r="G58" s="22"/>
      <c r="H58" s="22"/>
      <c r="I58" s="22"/>
    </row>
    <row r="59" spans="1:9" ht="15.75" customHeight="1" x14ac:dyDescent="0.2">
      <c r="A59" s="212"/>
      <c r="B59" s="108" t="s">
        <v>433</v>
      </c>
      <c r="C59" s="108"/>
    </row>
    <row r="60" spans="1:9" ht="15.75" customHeight="1" x14ac:dyDescent="0.2">
      <c r="A60" s="212" t="s">
        <v>432</v>
      </c>
      <c r="B60" s="108"/>
      <c r="C60" s="108"/>
    </row>
    <row r="61" spans="1:9" s="30" customFormat="1" ht="35.25" customHeight="1" x14ac:dyDescent="0.2">
      <c r="A61" s="214" t="s">
        <v>178</v>
      </c>
      <c r="B61" s="29" t="s">
        <v>177</v>
      </c>
      <c r="C61" s="61" t="s">
        <v>291</v>
      </c>
      <c r="D61" s="61" t="s">
        <v>3</v>
      </c>
      <c r="E61" s="61" t="s">
        <v>4</v>
      </c>
      <c r="F61" s="61" t="s">
        <v>636</v>
      </c>
      <c r="G61" s="61" t="s">
        <v>456</v>
      </c>
      <c r="H61" s="61" t="s">
        <v>627</v>
      </c>
      <c r="I61" s="61" t="s">
        <v>628</v>
      </c>
    </row>
    <row r="62" spans="1:9" s="5" customFormat="1" ht="9.9499999999999993" customHeight="1" x14ac:dyDescent="0.2">
      <c r="A62" s="31">
        <v>1</v>
      </c>
      <c r="B62" s="123">
        <v>2</v>
      </c>
      <c r="C62" s="16">
        <v>6</v>
      </c>
      <c r="D62" s="16"/>
      <c r="E62" s="16"/>
      <c r="F62" s="16"/>
      <c r="G62" s="16"/>
      <c r="H62" s="16"/>
      <c r="I62" s="16"/>
    </row>
    <row r="63" spans="1:9" ht="24" customHeight="1" x14ac:dyDescent="0.2">
      <c r="A63" s="111">
        <v>6</v>
      </c>
      <c r="B63" s="124" t="s">
        <v>431</v>
      </c>
      <c r="C63" s="124">
        <v>4785430.92</v>
      </c>
      <c r="D63" s="124">
        <v>6790720</v>
      </c>
      <c r="E63" s="124">
        <v>7069030</v>
      </c>
      <c r="F63" s="124">
        <v>5605550</v>
      </c>
      <c r="G63" s="124">
        <v>6702410</v>
      </c>
      <c r="H63" s="124">
        <v>6080200</v>
      </c>
      <c r="I63" s="124">
        <v>6354700</v>
      </c>
    </row>
    <row r="64" spans="1:9" ht="21" customHeight="1" x14ac:dyDescent="0.2">
      <c r="A64" s="112">
        <v>61</v>
      </c>
      <c r="B64" s="125" t="s">
        <v>430</v>
      </c>
      <c r="C64" s="126">
        <v>3005542.72</v>
      </c>
      <c r="D64" s="126">
        <v>4160000</v>
      </c>
      <c r="E64" s="126">
        <v>3885000</v>
      </c>
      <c r="F64" s="126">
        <v>3295750</v>
      </c>
      <c r="G64" s="126">
        <v>3775000</v>
      </c>
      <c r="H64" s="126">
        <v>4096000</v>
      </c>
      <c r="I64" s="126">
        <v>4435500</v>
      </c>
    </row>
    <row r="65" spans="1:9" ht="18" customHeight="1" x14ac:dyDescent="0.2">
      <c r="A65" s="113">
        <v>611</v>
      </c>
      <c r="B65" s="128" t="s">
        <v>429</v>
      </c>
      <c r="C65" s="126">
        <v>1912846.8800000001</v>
      </c>
      <c r="D65" s="126">
        <v>2430000</v>
      </c>
      <c r="E65" s="126">
        <v>2430000</v>
      </c>
      <c r="F65" s="126">
        <v>2015000</v>
      </c>
      <c r="G65" s="126">
        <v>2435000</v>
      </c>
      <c r="H65" s="126">
        <v>2815000</v>
      </c>
      <c r="I65" s="126">
        <v>2995000</v>
      </c>
    </row>
    <row r="66" spans="1:9" ht="15" customHeight="1" x14ac:dyDescent="0.2">
      <c r="A66" s="32">
        <v>6111</v>
      </c>
      <c r="B66" s="129" t="s">
        <v>428</v>
      </c>
      <c r="C66" s="13">
        <v>1225141.5900000001</v>
      </c>
      <c r="D66" s="13">
        <v>1550000</v>
      </c>
      <c r="E66" s="13">
        <v>1550000</v>
      </c>
      <c r="F66" s="13">
        <v>1350000</v>
      </c>
      <c r="G66" s="13">
        <v>1560000</v>
      </c>
      <c r="H66" s="13">
        <v>1850000</v>
      </c>
      <c r="I66" s="13">
        <v>2000000</v>
      </c>
    </row>
    <row r="67" spans="1:9" ht="15" customHeight="1" x14ac:dyDescent="0.2">
      <c r="A67" s="32">
        <v>6112</v>
      </c>
      <c r="B67" s="129" t="s">
        <v>427</v>
      </c>
      <c r="C67" s="13">
        <v>237752.16</v>
      </c>
      <c r="D67" s="13">
        <v>300000</v>
      </c>
      <c r="E67" s="13">
        <v>300000</v>
      </c>
      <c r="F67" s="13">
        <v>240000</v>
      </c>
      <c r="G67" s="13">
        <v>325000</v>
      </c>
      <c r="H67" s="13">
        <v>370000</v>
      </c>
      <c r="I67" s="13">
        <v>375000</v>
      </c>
    </row>
    <row r="68" spans="1:9" ht="15" customHeight="1" x14ac:dyDescent="0.2">
      <c r="A68" s="32">
        <v>6113</v>
      </c>
      <c r="B68" s="129" t="s">
        <v>426</v>
      </c>
      <c r="C68" s="13">
        <v>268087.09000000003</v>
      </c>
      <c r="D68" s="13">
        <v>380000</v>
      </c>
      <c r="E68" s="13">
        <v>380000</v>
      </c>
      <c r="F68" s="13">
        <v>335000</v>
      </c>
      <c r="G68" s="13">
        <v>365000</v>
      </c>
      <c r="H68" s="13">
        <v>435000</v>
      </c>
      <c r="I68" s="13">
        <v>450000</v>
      </c>
    </row>
    <row r="69" spans="1:9" ht="15" customHeight="1" x14ac:dyDescent="0.2">
      <c r="A69" s="32">
        <v>6114</v>
      </c>
      <c r="B69" s="129" t="s">
        <v>425</v>
      </c>
      <c r="C69" s="13">
        <v>125819.88</v>
      </c>
      <c r="D69" s="13">
        <v>200000</v>
      </c>
      <c r="E69" s="13">
        <v>200000</v>
      </c>
      <c r="F69" s="13">
        <v>90000</v>
      </c>
      <c r="G69" s="13">
        <v>185000</v>
      </c>
      <c r="H69" s="13">
        <v>160000</v>
      </c>
      <c r="I69" s="13">
        <v>170000</v>
      </c>
    </row>
    <row r="70" spans="1:9" ht="15" customHeight="1" x14ac:dyDescent="0.2">
      <c r="A70" s="32">
        <v>6115</v>
      </c>
      <c r="B70" s="129" t="s">
        <v>424</v>
      </c>
      <c r="C70" s="13">
        <v>56046.16</v>
      </c>
      <c r="D70" s="13"/>
      <c r="E70" s="13">
        <v>0</v>
      </c>
      <c r="F70" s="13">
        <v>0</v>
      </c>
      <c r="G70" s="13">
        <v>0</v>
      </c>
      <c r="H70" s="13">
        <v>0</v>
      </c>
      <c r="I70" s="13">
        <v>0</v>
      </c>
    </row>
    <row r="71" spans="1:9" ht="15" customHeight="1" x14ac:dyDescent="0.2">
      <c r="A71" s="32">
        <v>6116</v>
      </c>
      <c r="B71" s="129" t="s">
        <v>423</v>
      </c>
      <c r="C71" s="130">
        <v>0</v>
      </c>
      <c r="D71" s="130"/>
      <c r="E71" s="13">
        <v>0</v>
      </c>
      <c r="F71" s="13">
        <v>0</v>
      </c>
      <c r="G71" s="13">
        <v>0</v>
      </c>
      <c r="H71" s="13">
        <v>0</v>
      </c>
      <c r="I71" s="13">
        <v>0</v>
      </c>
    </row>
    <row r="72" spans="1:9" ht="15" customHeight="1" x14ac:dyDescent="0.2">
      <c r="A72" s="32">
        <v>6117</v>
      </c>
      <c r="B72" s="129" t="s">
        <v>457</v>
      </c>
      <c r="C72" s="130"/>
      <c r="D72" s="130"/>
      <c r="E72" s="13">
        <v>0</v>
      </c>
      <c r="F72" s="13">
        <v>0</v>
      </c>
      <c r="G72" s="13">
        <v>0</v>
      </c>
      <c r="H72" s="13">
        <v>0</v>
      </c>
      <c r="I72" s="13">
        <v>0</v>
      </c>
    </row>
    <row r="73" spans="1:9" ht="18" customHeight="1" x14ac:dyDescent="0.2">
      <c r="A73" s="113">
        <v>613</v>
      </c>
      <c r="B73" s="128" t="s">
        <v>422</v>
      </c>
      <c r="C73" s="126">
        <v>1001164.5900000001</v>
      </c>
      <c r="D73" s="126">
        <v>1610000</v>
      </c>
      <c r="E73" s="126">
        <v>1365000</v>
      </c>
      <c r="F73" s="126">
        <v>1170750</v>
      </c>
      <c r="G73" s="126">
        <v>1220000</v>
      </c>
      <c r="H73" s="126">
        <v>1161000</v>
      </c>
      <c r="I73" s="126">
        <v>1320500</v>
      </c>
    </row>
    <row r="74" spans="1:9" ht="15" customHeight="1" x14ac:dyDescent="0.2">
      <c r="A74" s="32">
        <v>6131</v>
      </c>
      <c r="B74" s="129" t="s">
        <v>421</v>
      </c>
      <c r="C74" s="14">
        <v>372707.54000000004</v>
      </c>
      <c r="D74" s="14">
        <v>710000</v>
      </c>
      <c r="E74" s="14">
        <v>605000</v>
      </c>
      <c r="F74" s="14">
        <v>550000</v>
      </c>
      <c r="G74" s="14">
        <v>550000</v>
      </c>
      <c r="H74" s="14">
        <v>550000</v>
      </c>
      <c r="I74" s="14">
        <v>550000</v>
      </c>
    </row>
    <row r="75" spans="1:9" ht="13.5" customHeight="1" x14ac:dyDescent="0.2">
      <c r="A75" s="33">
        <v>61314</v>
      </c>
      <c r="B75" s="132" t="s">
        <v>420</v>
      </c>
      <c r="C75" s="13">
        <v>175974.87</v>
      </c>
      <c r="D75" s="13">
        <v>450000</v>
      </c>
      <c r="E75" s="13">
        <v>230000</v>
      </c>
      <c r="F75" s="13">
        <v>200000</v>
      </c>
      <c r="G75" s="13">
        <v>100000</v>
      </c>
      <c r="H75" s="13">
        <v>100000</v>
      </c>
      <c r="I75" s="13">
        <v>100000</v>
      </c>
    </row>
    <row r="76" spans="1:9" ht="12.95" customHeight="1" x14ac:dyDescent="0.2">
      <c r="A76" s="33">
        <v>61315</v>
      </c>
      <c r="B76" s="132" t="s">
        <v>419</v>
      </c>
      <c r="C76" s="13">
        <v>196732.67</v>
      </c>
      <c r="D76" s="13">
        <v>260000</v>
      </c>
      <c r="E76" s="13">
        <v>250000</v>
      </c>
      <c r="F76" s="13">
        <v>250000</v>
      </c>
      <c r="G76" s="13">
        <v>250000</v>
      </c>
      <c r="H76" s="13">
        <v>250000</v>
      </c>
      <c r="I76" s="13">
        <v>250000</v>
      </c>
    </row>
    <row r="77" spans="1:9" ht="12.95" customHeight="1" x14ac:dyDescent="0.25">
      <c r="A77" s="43">
        <v>61316</v>
      </c>
      <c r="B77" s="132" t="s">
        <v>458</v>
      </c>
      <c r="C77" s="13"/>
      <c r="D77" s="13"/>
      <c r="E77" s="13">
        <v>125000</v>
      </c>
      <c r="F77" s="13">
        <v>100000</v>
      </c>
      <c r="G77" s="13">
        <v>200000</v>
      </c>
      <c r="H77" s="13">
        <v>200000</v>
      </c>
      <c r="I77" s="13">
        <v>200000</v>
      </c>
    </row>
    <row r="78" spans="1:9" ht="15" customHeight="1" x14ac:dyDescent="0.2">
      <c r="A78" s="32">
        <v>6134</v>
      </c>
      <c r="B78" s="129" t="s">
        <v>418</v>
      </c>
      <c r="C78" s="14">
        <v>628457.05000000005</v>
      </c>
      <c r="D78" s="14">
        <v>900000</v>
      </c>
      <c r="E78" s="14">
        <v>760000</v>
      </c>
      <c r="F78" s="14">
        <v>620750</v>
      </c>
      <c r="G78" s="14">
        <v>670000</v>
      </c>
      <c r="H78" s="14">
        <v>611000</v>
      </c>
      <c r="I78" s="14">
        <v>770500</v>
      </c>
    </row>
    <row r="79" spans="1:9" ht="12.95" customHeight="1" x14ac:dyDescent="0.2">
      <c r="A79" s="33">
        <v>61341</v>
      </c>
      <c r="B79" s="132" t="s">
        <v>417</v>
      </c>
      <c r="C79" s="13">
        <v>628457.05000000005</v>
      </c>
      <c r="D79" s="13">
        <v>900000</v>
      </c>
      <c r="E79" s="13">
        <v>760000</v>
      </c>
      <c r="F79" s="13">
        <v>620750</v>
      </c>
      <c r="G79" s="13">
        <v>670000</v>
      </c>
      <c r="H79" s="13">
        <v>611000</v>
      </c>
      <c r="I79" s="13">
        <v>770500</v>
      </c>
    </row>
    <row r="80" spans="1:9" ht="18" customHeight="1" x14ac:dyDescent="0.2">
      <c r="A80" s="113">
        <v>614</v>
      </c>
      <c r="B80" s="128" t="s">
        <v>416</v>
      </c>
      <c r="C80" s="126">
        <v>91531.25</v>
      </c>
      <c r="D80" s="126">
        <v>120000</v>
      </c>
      <c r="E80" s="126">
        <v>90000</v>
      </c>
      <c r="F80" s="126">
        <v>110000</v>
      </c>
      <c r="G80" s="126">
        <v>120000</v>
      </c>
      <c r="H80" s="126">
        <v>120000</v>
      </c>
      <c r="I80" s="126">
        <v>120000</v>
      </c>
    </row>
    <row r="81" spans="1:9" ht="15" customHeight="1" x14ac:dyDescent="0.2">
      <c r="A81" s="32">
        <v>6142</v>
      </c>
      <c r="B81" s="129" t="s">
        <v>415</v>
      </c>
      <c r="C81" s="14">
        <v>91531.25</v>
      </c>
      <c r="D81" s="14">
        <v>120000</v>
      </c>
      <c r="E81" s="14">
        <v>90000</v>
      </c>
      <c r="F81" s="14">
        <v>110000</v>
      </c>
      <c r="G81" s="14">
        <v>120000</v>
      </c>
      <c r="H81" s="14">
        <v>120000</v>
      </c>
      <c r="I81" s="14">
        <v>120000</v>
      </c>
    </row>
    <row r="82" spans="1:9" ht="12.95" customHeight="1" x14ac:dyDescent="0.2">
      <c r="A82" s="33">
        <v>61424</v>
      </c>
      <c r="B82" s="132" t="s">
        <v>414</v>
      </c>
      <c r="C82" s="13">
        <v>91531.25</v>
      </c>
      <c r="D82" s="13">
        <v>120000</v>
      </c>
      <c r="E82" s="13">
        <v>90000</v>
      </c>
      <c r="F82" s="13">
        <v>110000</v>
      </c>
      <c r="G82" s="13">
        <v>120000</v>
      </c>
      <c r="H82" s="13">
        <v>120000</v>
      </c>
      <c r="I82" s="13">
        <v>120000</v>
      </c>
    </row>
    <row r="83" spans="1:9" ht="15" customHeight="1" x14ac:dyDescent="0.2">
      <c r="A83" s="32">
        <v>6145</v>
      </c>
      <c r="B83" s="129" t="s">
        <v>413</v>
      </c>
      <c r="C83" s="129">
        <v>0</v>
      </c>
      <c r="D83" s="129">
        <v>0</v>
      </c>
      <c r="E83" s="129">
        <v>0</v>
      </c>
      <c r="F83" s="129">
        <v>0</v>
      </c>
      <c r="G83" s="129">
        <v>0</v>
      </c>
      <c r="H83" s="129">
        <v>0</v>
      </c>
      <c r="I83" s="129">
        <v>0</v>
      </c>
    </row>
    <row r="84" spans="1:9" ht="12.95" customHeight="1" x14ac:dyDescent="0.2">
      <c r="A84" s="33">
        <v>61453</v>
      </c>
      <c r="B84" s="132" t="s">
        <v>412</v>
      </c>
      <c r="C84" s="129">
        <v>0</v>
      </c>
      <c r="D84" s="129"/>
      <c r="E84" s="13">
        <v>0</v>
      </c>
      <c r="F84" s="13">
        <v>0</v>
      </c>
      <c r="G84" s="13">
        <v>0</v>
      </c>
      <c r="H84" s="13">
        <v>0</v>
      </c>
      <c r="I84" s="13">
        <v>0</v>
      </c>
    </row>
    <row r="85" spans="1:9" ht="21" customHeight="1" x14ac:dyDescent="0.2">
      <c r="A85" s="112">
        <v>63</v>
      </c>
      <c r="B85" s="125" t="s">
        <v>411</v>
      </c>
      <c r="C85" s="125">
        <v>825611.49</v>
      </c>
      <c r="D85" s="125">
        <v>934000</v>
      </c>
      <c r="E85" s="125">
        <v>1524500</v>
      </c>
      <c r="F85" s="125">
        <v>847200</v>
      </c>
      <c r="G85" s="125">
        <v>1360500</v>
      </c>
      <c r="H85" s="125">
        <v>340000</v>
      </c>
      <c r="I85" s="125">
        <v>280000</v>
      </c>
    </row>
    <row r="86" spans="1:9" ht="18" customHeight="1" x14ac:dyDescent="0.2">
      <c r="A86" s="113">
        <v>631</v>
      </c>
      <c r="B86" s="128" t="s">
        <v>410</v>
      </c>
      <c r="C86" s="126">
        <v>0</v>
      </c>
      <c r="D86" s="126">
        <v>0</v>
      </c>
      <c r="E86" s="126">
        <v>0</v>
      </c>
      <c r="F86" s="126">
        <v>0</v>
      </c>
      <c r="G86" s="126">
        <v>0</v>
      </c>
      <c r="H86" s="126">
        <v>0</v>
      </c>
      <c r="I86" s="126">
        <v>0</v>
      </c>
    </row>
    <row r="87" spans="1:9" ht="15" customHeight="1" x14ac:dyDescent="0.2">
      <c r="A87" s="32">
        <v>6311</v>
      </c>
      <c r="B87" s="129" t="s">
        <v>409</v>
      </c>
      <c r="C87" s="129"/>
      <c r="D87" s="129"/>
      <c r="E87" s="13">
        <v>0</v>
      </c>
      <c r="F87" s="13">
        <v>0</v>
      </c>
      <c r="G87" s="13">
        <v>0</v>
      </c>
      <c r="H87" s="13">
        <v>0</v>
      </c>
      <c r="I87" s="13">
        <v>0</v>
      </c>
    </row>
    <row r="88" spans="1:9" ht="18" customHeight="1" x14ac:dyDescent="0.2">
      <c r="A88" s="113">
        <v>632</v>
      </c>
      <c r="B88" s="128" t="s">
        <v>408</v>
      </c>
      <c r="C88" s="126">
        <v>0</v>
      </c>
      <c r="D88" s="126">
        <v>0</v>
      </c>
      <c r="E88" s="126">
        <v>0</v>
      </c>
      <c r="F88" s="126">
        <v>0</v>
      </c>
      <c r="G88" s="126">
        <v>0</v>
      </c>
      <c r="H88" s="126">
        <v>0</v>
      </c>
      <c r="I88" s="126">
        <v>0</v>
      </c>
    </row>
    <row r="89" spans="1:9" ht="15" customHeight="1" x14ac:dyDescent="0.2">
      <c r="A89" s="32">
        <v>6322</v>
      </c>
      <c r="B89" s="129" t="s">
        <v>407</v>
      </c>
      <c r="C89" s="129"/>
      <c r="D89" s="129"/>
      <c r="E89" s="13">
        <v>0</v>
      </c>
      <c r="F89" s="13">
        <v>0</v>
      </c>
      <c r="G89" s="13">
        <v>0</v>
      </c>
      <c r="H89" s="13">
        <v>0</v>
      </c>
      <c r="I89" s="13">
        <v>0</v>
      </c>
    </row>
    <row r="90" spans="1:9" ht="15" customHeight="1" x14ac:dyDescent="0.2">
      <c r="A90" s="32">
        <v>63221</v>
      </c>
      <c r="B90" s="129" t="s">
        <v>406</v>
      </c>
      <c r="C90" s="129"/>
      <c r="D90" s="129"/>
      <c r="E90" s="13">
        <v>0</v>
      </c>
      <c r="F90" s="13">
        <v>0</v>
      </c>
      <c r="G90" s="13">
        <v>0</v>
      </c>
      <c r="H90" s="13">
        <v>0</v>
      </c>
      <c r="I90" s="13">
        <v>0</v>
      </c>
    </row>
    <row r="91" spans="1:9" ht="18" customHeight="1" x14ac:dyDescent="0.2">
      <c r="A91" s="113">
        <v>633</v>
      </c>
      <c r="B91" s="128" t="s">
        <v>405</v>
      </c>
      <c r="C91" s="126">
        <v>369426.74</v>
      </c>
      <c r="D91" s="126">
        <v>859000</v>
      </c>
      <c r="E91" s="126">
        <v>1003000</v>
      </c>
      <c r="F91" s="126">
        <v>824700</v>
      </c>
      <c r="G91" s="126">
        <v>664000</v>
      </c>
      <c r="H91" s="126">
        <v>230000</v>
      </c>
      <c r="I91" s="126">
        <v>170000</v>
      </c>
    </row>
    <row r="92" spans="1:9" ht="15" customHeight="1" x14ac:dyDescent="0.2">
      <c r="A92" s="32">
        <v>6331</v>
      </c>
      <c r="B92" s="129" t="s">
        <v>404</v>
      </c>
      <c r="C92" s="14">
        <v>77826.600000000006</v>
      </c>
      <c r="D92" s="14">
        <v>193000</v>
      </c>
      <c r="E92" s="14">
        <v>190000</v>
      </c>
      <c r="F92" s="14">
        <v>186300</v>
      </c>
      <c r="G92" s="14">
        <v>321000</v>
      </c>
      <c r="H92" s="14">
        <v>120000</v>
      </c>
      <c r="I92" s="14">
        <v>120000</v>
      </c>
    </row>
    <row r="93" spans="1:9" ht="12.95" customHeight="1" x14ac:dyDescent="0.2">
      <c r="A93" s="33">
        <v>63311</v>
      </c>
      <c r="B93" s="132" t="s">
        <v>403</v>
      </c>
      <c r="C93" s="13">
        <v>77826.600000000006</v>
      </c>
      <c r="D93" s="13">
        <v>190000</v>
      </c>
      <c r="E93" s="13">
        <v>190000</v>
      </c>
      <c r="F93" s="13">
        <v>186300</v>
      </c>
      <c r="G93" s="13">
        <v>321000</v>
      </c>
      <c r="H93" s="13">
        <v>120000</v>
      </c>
      <c r="I93" s="13">
        <v>120000</v>
      </c>
    </row>
    <row r="94" spans="1:9" ht="12.95" customHeight="1" x14ac:dyDescent="0.2">
      <c r="A94" s="33">
        <v>63312</v>
      </c>
      <c r="B94" s="132" t="s">
        <v>402</v>
      </c>
      <c r="C94" s="13"/>
      <c r="D94" s="13">
        <v>3000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</row>
    <row r="95" spans="1:9" ht="15" customHeight="1" x14ac:dyDescent="0.2">
      <c r="A95" s="32">
        <v>6332</v>
      </c>
      <c r="B95" s="129" t="s">
        <v>401</v>
      </c>
      <c r="C95" s="14">
        <v>291600.14</v>
      </c>
      <c r="D95" s="14">
        <v>666000</v>
      </c>
      <c r="E95" s="14">
        <v>813000</v>
      </c>
      <c r="F95" s="14">
        <v>638400</v>
      </c>
      <c r="G95" s="14">
        <v>343000</v>
      </c>
      <c r="H95" s="14">
        <v>110000</v>
      </c>
      <c r="I95" s="14">
        <v>50000</v>
      </c>
    </row>
    <row r="96" spans="1:9" ht="12.95" customHeight="1" x14ac:dyDescent="0.2">
      <c r="A96" s="33">
        <v>63321</v>
      </c>
      <c r="B96" s="132" t="s">
        <v>400</v>
      </c>
      <c r="C96" s="13">
        <v>184385.56</v>
      </c>
      <c r="D96" s="13">
        <v>660000</v>
      </c>
      <c r="E96" s="13">
        <v>688000</v>
      </c>
      <c r="F96" s="13">
        <v>318900</v>
      </c>
      <c r="G96" s="13">
        <v>263000</v>
      </c>
      <c r="H96" s="13">
        <v>110000</v>
      </c>
      <c r="I96" s="13">
        <v>50000</v>
      </c>
    </row>
    <row r="97" spans="1:9" ht="12.95" customHeight="1" x14ac:dyDescent="0.2">
      <c r="A97" s="33">
        <v>63321</v>
      </c>
      <c r="B97" s="132" t="s">
        <v>399</v>
      </c>
      <c r="C97" s="13">
        <v>76200</v>
      </c>
      <c r="D97" s="13"/>
      <c r="E97" s="13"/>
      <c r="F97" s="13"/>
      <c r="G97" s="13"/>
      <c r="H97" s="13">
        <v>110000</v>
      </c>
      <c r="I97" s="13">
        <v>50000</v>
      </c>
    </row>
    <row r="98" spans="1:9" ht="12.95" customHeight="1" x14ac:dyDescent="0.2">
      <c r="A98" s="33">
        <v>63322</v>
      </c>
      <c r="B98" s="132" t="s">
        <v>398</v>
      </c>
      <c r="C98" s="13">
        <v>31014.58</v>
      </c>
      <c r="D98" s="13">
        <v>6000</v>
      </c>
      <c r="E98" s="13">
        <v>125000</v>
      </c>
      <c r="F98" s="13">
        <v>319500</v>
      </c>
      <c r="G98" s="13">
        <v>80000</v>
      </c>
      <c r="H98" s="13">
        <v>0</v>
      </c>
      <c r="I98" s="13">
        <v>0</v>
      </c>
    </row>
    <row r="99" spans="1:9" ht="18" customHeight="1" x14ac:dyDescent="0.2">
      <c r="A99" s="113">
        <v>634</v>
      </c>
      <c r="B99" s="128" t="s">
        <v>397</v>
      </c>
      <c r="C99" s="15">
        <v>132482.70000000001</v>
      </c>
      <c r="D99" s="15">
        <v>75000</v>
      </c>
      <c r="E99" s="15">
        <v>97500</v>
      </c>
      <c r="F99" s="15">
        <v>22500</v>
      </c>
      <c r="G99" s="15">
        <v>0</v>
      </c>
      <c r="H99" s="15">
        <v>0</v>
      </c>
      <c r="I99" s="15">
        <v>0</v>
      </c>
    </row>
    <row r="100" spans="1:9" ht="15" customHeight="1" x14ac:dyDescent="0.2">
      <c r="A100" s="32">
        <v>6341</v>
      </c>
      <c r="B100" s="129" t="s">
        <v>396</v>
      </c>
      <c r="C100" s="129">
        <v>0</v>
      </c>
      <c r="D100" s="129"/>
      <c r="E100" s="13">
        <v>0</v>
      </c>
      <c r="F100" s="13">
        <v>22500</v>
      </c>
      <c r="G100" s="13">
        <v>0</v>
      </c>
      <c r="H100" s="13">
        <v>0</v>
      </c>
      <c r="I100" s="13">
        <v>0</v>
      </c>
    </row>
    <row r="101" spans="1:9" ht="12.95" customHeight="1" x14ac:dyDescent="0.2">
      <c r="A101" s="33">
        <v>63414</v>
      </c>
      <c r="B101" s="132" t="s">
        <v>395</v>
      </c>
      <c r="C101" s="129"/>
      <c r="D101" s="129"/>
      <c r="E101" s="13">
        <v>0</v>
      </c>
      <c r="F101" s="13">
        <v>0</v>
      </c>
      <c r="G101" s="13">
        <v>0</v>
      </c>
      <c r="H101" s="13">
        <v>0</v>
      </c>
      <c r="I101" s="13">
        <v>0</v>
      </c>
    </row>
    <row r="102" spans="1:9" ht="12.95" customHeight="1" x14ac:dyDescent="0.2">
      <c r="A102" s="33">
        <v>63414</v>
      </c>
      <c r="B102" s="132" t="s">
        <v>394</v>
      </c>
      <c r="C102" s="129"/>
      <c r="D102" s="129"/>
      <c r="E102" s="13">
        <v>0</v>
      </c>
      <c r="F102" s="13">
        <v>0</v>
      </c>
      <c r="G102" s="13">
        <v>0</v>
      </c>
      <c r="H102" s="13">
        <v>0</v>
      </c>
      <c r="I102" s="13">
        <v>0</v>
      </c>
    </row>
    <row r="103" spans="1:9" ht="12.95" customHeight="1" x14ac:dyDescent="0.2">
      <c r="A103" s="33">
        <v>63415</v>
      </c>
      <c r="B103" s="132" t="s">
        <v>393</v>
      </c>
      <c r="C103" s="129"/>
      <c r="D103" s="129"/>
      <c r="E103" s="13">
        <v>0</v>
      </c>
      <c r="F103" s="13">
        <v>0</v>
      </c>
      <c r="G103" s="13">
        <v>0</v>
      </c>
      <c r="H103" s="13">
        <v>0</v>
      </c>
      <c r="I103" s="13">
        <v>0</v>
      </c>
    </row>
    <row r="104" spans="1:9" ht="12.95" customHeight="1" x14ac:dyDescent="0.2">
      <c r="A104" s="33">
        <v>63415</v>
      </c>
      <c r="B104" s="132" t="s">
        <v>392</v>
      </c>
      <c r="C104" s="129"/>
      <c r="D104" s="129"/>
      <c r="E104" s="13">
        <v>0</v>
      </c>
      <c r="F104" s="13">
        <v>0</v>
      </c>
      <c r="G104" s="13">
        <v>0</v>
      </c>
      <c r="H104" s="13">
        <v>0</v>
      </c>
      <c r="I104" s="13">
        <v>0</v>
      </c>
    </row>
    <row r="105" spans="1:9" ht="12.95" customHeight="1" x14ac:dyDescent="0.2">
      <c r="A105" s="33">
        <v>63415</v>
      </c>
      <c r="B105" s="132" t="s">
        <v>391</v>
      </c>
      <c r="C105" s="129"/>
      <c r="D105" s="129"/>
      <c r="E105" s="13">
        <v>0</v>
      </c>
      <c r="F105" s="13">
        <v>0</v>
      </c>
      <c r="G105" s="13">
        <v>0</v>
      </c>
      <c r="H105" s="13">
        <v>0</v>
      </c>
      <c r="I105" s="13">
        <v>0</v>
      </c>
    </row>
    <row r="106" spans="1:9" ht="15" customHeight="1" x14ac:dyDescent="0.2">
      <c r="A106" s="32">
        <v>6342</v>
      </c>
      <c r="B106" s="129" t="s">
        <v>390</v>
      </c>
      <c r="C106" s="129">
        <v>132482.70000000001</v>
      </c>
      <c r="D106" s="129">
        <v>75000</v>
      </c>
      <c r="E106" s="13">
        <v>97500</v>
      </c>
      <c r="F106" s="13">
        <v>0</v>
      </c>
      <c r="G106" s="13">
        <v>0</v>
      </c>
      <c r="H106" s="13">
        <v>0</v>
      </c>
      <c r="I106" s="13">
        <v>0</v>
      </c>
    </row>
    <row r="107" spans="1:9" ht="12.95" customHeight="1" x14ac:dyDescent="0.2">
      <c r="A107" s="33">
        <v>63425</v>
      </c>
      <c r="B107" s="132" t="s">
        <v>389</v>
      </c>
      <c r="C107" s="13">
        <v>132482.70000000001</v>
      </c>
      <c r="D107" s="13">
        <v>75000</v>
      </c>
      <c r="E107" s="13">
        <v>22500</v>
      </c>
      <c r="F107" s="13">
        <v>0</v>
      </c>
      <c r="G107" s="13">
        <v>0</v>
      </c>
      <c r="H107" s="13">
        <v>0</v>
      </c>
      <c r="I107" s="13">
        <v>0</v>
      </c>
    </row>
    <row r="108" spans="1:9" ht="12.95" customHeight="1" x14ac:dyDescent="0.2">
      <c r="A108" s="33">
        <v>63426</v>
      </c>
      <c r="B108" s="132" t="s">
        <v>388</v>
      </c>
      <c r="C108" s="129"/>
      <c r="D108" s="129"/>
      <c r="E108" s="13">
        <v>0</v>
      </c>
      <c r="F108" s="13">
        <v>0</v>
      </c>
      <c r="G108" s="13">
        <v>0</v>
      </c>
      <c r="H108" s="13">
        <v>0</v>
      </c>
      <c r="I108" s="13">
        <v>0</v>
      </c>
    </row>
    <row r="109" spans="1:9" ht="18" customHeight="1" x14ac:dyDescent="0.2">
      <c r="A109" s="113">
        <v>636</v>
      </c>
      <c r="B109" s="133" t="s">
        <v>387</v>
      </c>
      <c r="C109" s="126">
        <v>0</v>
      </c>
      <c r="D109" s="126">
        <v>0</v>
      </c>
      <c r="E109" s="126">
        <v>0</v>
      </c>
      <c r="F109" s="126">
        <v>0</v>
      </c>
      <c r="G109" s="126">
        <v>0</v>
      </c>
      <c r="H109" s="126">
        <v>0</v>
      </c>
      <c r="I109" s="126">
        <v>0</v>
      </c>
    </row>
    <row r="110" spans="1:9" ht="15" customHeight="1" x14ac:dyDescent="0.2">
      <c r="A110" s="32">
        <v>6361</v>
      </c>
      <c r="B110" s="129" t="s">
        <v>386</v>
      </c>
      <c r="C110" s="129">
        <v>0</v>
      </c>
      <c r="D110" s="129"/>
      <c r="E110" s="13">
        <v>0</v>
      </c>
      <c r="F110" s="13">
        <v>0</v>
      </c>
      <c r="G110" s="13">
        <v>0</v>
      </c>
      <c r="H110" s="13">
        <v>0</v>
      </c>
      <c r="I110" s="13">
        <v>0</v>
      </c>
    </row>
    <row r="111" spans="1:9" ht="12.95" customHeight="1" x14ac:dyDescent="0.2">
      <c r="A111" s="33">
        <v>6361</v>
      </c>
      <c r="B111" s="132" t="s">
        <v>385</v>
      </c>
      <c r="C111" s="129"/>
      <c r="D111" s="129"/>
      <c r="E111" s="13">
        <v>0</v>
      </c>
      <c r="F111" s="13">
        <v>0</v>
      </c>
      <c r="G111" s="13">
        <v>0</v>
      </c>
      <c r="H111" s="13">
        <v>0</v>
      </c>
      <c r="I111" s="13">
        <v>0</v>
      </c>
    </row>
    <row r="112" spans="1:9" ht="12.95" customHeight="1" x14ac:dyDescent="0.2">
      <c r="A112" s="33">
        <v>6361</v>
      </c>
      <c r="B112" s="132" t="s">
        <v>384</v>
      </c>
      <c r="C112" s="129"/>
      <c r="D112" s="129"/>
      <c r="E112" s="13">
        <v>0</v>
      </c>
      <c r="F112" s="13">
        <v>0</v>
      </c>
      <c r="G112" s="13">
        <v>0</v>
      </c>
      <c r="H112" s="13">
        <v>0</v>
      </c>
      <c r="I112" s="13">
        <v>0</v>
      </c>
    </row>
    <row r="113" spans="1:9" ht="27" customHeight="1" x14ac:dyDescent="0.2">
      <c r="A113" s="34" t="s">
        <v>178</v>
      </c>
      <c r="B113" s="134" t="s">
        <v>177</v>
      </c>
      <c r="C113" s="61" t="s">
        <v>291</v>
      </c>
      <c r="D113" s="61" t="s">
        <v>3</v>
      </c>
      <c r="E113" s="61" t="s">
        <v>4</v>
      </c>
      <c r="F113" s="61" t="s">
        <v>636</v>
      </c>
      <c r="G113" s="61" t="s">
        <v>456</v>
      </c>
      <c r="H113" s="61" t="s">
        <v>627</v>
      </c>
      <c r="I113" s="61" t="s">
        <v>628</v>
      </c>
    </row>
    <row r="114" spans="1:9" ht="9.9499999999999993" customHeight="1" x14ac:dyDescent="0.2">
      <c r="A114" s="31">
        <v>1</v>
      </c>
      <c r="B114" s="123">
        <v>2</v>
      </c>
      <c r="C114" s="16">
        <v>6</v>
      </c>
      <c r="D114" s="16"/>
      <c r="E114" s="13">
        <v>0</v>
      </c>
      <c r="F114" s="13">
        <v>0</v>
      </c>
      <c r="G114" s="13">
        <v>0</v>
      </c>
      <c r="H114" s="13">
        <v>0</v>
      </c>
      <c r="I114" s="13">
        <v>0</v>
      </c>
    </row>
    <row r="115" spans="1:9" ht="15" customHeight="1" x14ac:dyDescent="0.2">
      <c r="A115" s="32">
        <v>6362</v>
      </c>
      <c r="B115" s="129" t="s">
        <v>383</v>
      </c>
      <c r="C115" s="129">
        <v>0</v>
      </c>
      <c r="D115" s="129"/>
      <c r="E115" s="13">
        <v>0</v>
      </c>
      <c r="F115" s="13">
        <v>0</v>
      </c>
      <c r="G115" s="13">
        <v>0</v>
      </c>
      <c r="H115" s="13">
        <v>0</v>
      </c>
      <c r="I115" s="13">
        <v>0</v>
      </c>
    </row>
    <row r="116" spans="1:9" ht="12.95" customHeight="1" x14ac:dyDescent="0.2">
      <c r="A116" s="33">
        <v>63621</v>
      </c>
      <c r="B116" s="132" t="s">
        <v>382</v>
      </c>
      <c r="C116" s="129"/>
      <c r="D116" s="129"/>
      <c r="E116" s="13">
        <v>0</v>
      </c>
      <c r="F116" s="13">
        <v>0</v>
      </c>
      <c r="G116" s="13">
        <v>0</v>
      </c>
      <c r="H116" s="13">
        <v>0</v>
      </c>
      <c r="I116" s="13">
        <v>0</v>
      </c>
    </row>
    <row r="117" spans="1:9" ht="18" customHeight="1" x14ac:dyDescent="0.2">
      <c r="A117" s="113">
        <v>638</v>
      </c>
      <c r="B117" s="133" t="s">
        <v>381</v>
      </c>
      <c r="C117" s="126">
        <v>323702.05</v>
      </c>
      <c r="D117" s="126">
        <v>0</v>
      </c>
      <c r="E117" s="126">
        <v>424000</v>
      </c>
      <c r="F117" s="126">
        <v>0</v>
      </c>
      <c r="G117" s="126">
        <v>696500</v>
      </c>
      <c r="H117" s="126">
        <v>110000</v>
      </c>
      <c r="I117" s="126">
        <v>110000</v>
      </c>
    </row>
    <row r="118" spans="1:9" ht="15" customHeight="1" x14ac:dyDescent="0.2">
      <c r="A118" s="32">
        <v>6381</v>
      </c>
      <c r="B118" s="129" t="s">
        <v>380</v>
      </c>
      <c r="C118" s="12"/>
      <c r="D118" s="12"/>
      <c r="E118" s="13">
        <v>0</v>
      </c>
      <c r="F118" s="13">
        <v>0</v>
      </c>
      <c r="G118" s="13">
        <v>0</v>
      </c>
      <c r="H118" s="13">
        <v>0</v>
      </c>
      <c r="I118" s="13">
        <v>0</v>
      </c>
    </row>
    <row r="119" spans="1:9" ht="15" customHeight="1" x14ac:dyDescent="0.2">
      <c r="A119" s="32">
        <v>6382</v>
      </c>
      <c r="B119" s="127" t="s">
        <v>379</v>
      </c>
      <c r="C119" s="12">
        <v>323702.05</v>
      </c>
      <c r="D119" s="12"/>
      <c r="E119" s="13">
        <v>424000</v>
      </c>
      <c r="F119" s="13">
        <v>0</v>
      </c>
      <c r="G119" s="13">
        <v>696500</v>
      </c>
      <c r="H119" s="13">
        <v>110000</v>
      </c>
      <c r="I119" s="13">
        <v>110000</v>
      </c>
    </row>
    <row r="120" spans="1:9" ht="8.25" customHeight="1" x14ac:dyDescent="0.2">
      <c r="A120" s="35"/>
      <c r="B120" s="136"/>
      <c r="C120" s="11"/>
      <c r="D120" s="11"/>
      <c r="E120" s="13">
        <v>0</v>
      </c>
      <c r="F120" s="13">
        <v>0</v>
      </c>
      <c r="G120" s="13">
        <v>0</v>
      </c>
      <c r="H120" s="13" t="b">
        <v>1</v>
      </c>
      <c r="I120" s="13"/>
    </row>
    <row r="121" spans="1:9" ht="20.25" customHeight="1" x14ac:dyDescent="0.2">
      <c r="A121" s="112">
        <v>64</v>
      </c>
      <c r="B121" s="125" t="s">
        <v>378</v>
      </c>
      <c r="C121" s="125">
        <v>204298</v>
      </c>
      <c r="D121" s="125">
        <v>281720</v>
      </c>
      <c r="E121" s="125">
        <v>281330</v>
      </c>
      <c r="F121" s="125">
        <v>276100</v>
      </c>
      <c r="G121" s="125">
        <v>311200</v>
      </c>
      <c r="H121" s="125">
        <v>301100</v>
      </c>
      <c r="I121" s="125">
        <v>301100</v>
      </c>
    </row>
    <row r="122" spans="1:9" ht="18" customHeight="1" x14ac:dyDescent="0.2">
      <c r="A122" s="113">
        <v>641</v>
      </c>
      <c r="B122" s="128" t="s">
        <v>377</v>
      </c>
      <c r="C122" s="126">
        <v>0</v>
      </c>
      <c r="D122" s="126">
        <v>0</v>
      </c>
      <c r="E122" s="126">
        <v>10</v>
      </c>
      <c r="F122" s="126">
        <v>0</v>
      </c>
      <c r="G122" s="126">
        <v>0</v>
      </c>
      <c r="H122" s="126">
        <v>0</v>
      </c>
      <c r="I122" s="126">
        <v>0</v>
      </c>
    </row>
    <row r="123" spans="1:9" ht="15" customHeight="1" x14ac:dyDescent="0.2">
      <c r="A123" s="32">
        <v>6413</v>
      </c>
      <c r="B123" s="129" t="s">
        <v>376</v>
      </c>
      <c r="C123" s="129"/>
      <c r="D123" s="129"/>
      <c r="E123" s="13">
        <v>10</v>
      </c>
      <c r="F123" s="13">
        <v>0</v>
      </c>
      <c r="G123" s="13">
        <v>0</v>
      </c>
      <c r="H123" s="13">
        <v>0</v>
      </c>
      <c r="I123" s="13">
        <v>0</v>
      </c>
    </row>
    <row r="124" spans="1:9" ht="15" customHeight="1" x14ac:dyDescent="0.2">
      <c r="A124" s="32">
        <v>6414</v>
      </c>
      <c r="B124" s="129" t="s">
        <v>375</v>
      </c>
      <c r="C124" s="129"/>
      <c r="D124" s="129"/>
      <c r="E124" s="13">
        <v>0</v>
      </c>
      <c r="F124" s="13">
        <v>0</v>
      </c>
      <c r="G124" s="13">
        <v>0</v>
      </c>
      <c r="H124" s="13">
        <v>0</v>
      </c>
      <c r="I124" s="13">
        <v>0</v>
      </c>
    </row>
    <row r="125" spans="1:9" ht="15" customHeight="1" x14ac:dyDescent="0.2">
      <c r="A125" s="32">
        <v>6415</v>
      </c>
      <c r="B125" s="137" t="s">
        <v>374</v>
      </c>
      <c r="C125" s="129"/>
      <c r="D125" s="129"/>
      <c r="E125" s="13">
        <v>0</v>
      </c>
      <c r="F125" s="13">
        <v>0</v>
      </c>
      <c r="G125" s="13">
        <v>0</v>
      </c>
      <c r="H125" s="13">
        <v>0</v>
      </c>
      <c r="I125" s="13">
        <v>0</v>
      </c>
    </row>
    <row r="126" spans="1:9" ht="15" customHeight="1" x14ac:dyDescent="0.2">
      <c r="A126" s="32">
        <v>6419</v>
      </c>
      <c r="B126" s="129" t="s">
        <v>373</v>
      </c>
      <c r="C126" s="129"/>
      <c r="D126" s="129"/>
      <c r="E126" s="13">
        <v>0</v>
      </c>
      <c r="F126" s="13">
        <v>0</v>
      </c>
      <c r="G126" s="13">
        <v>0</v>
      </c>
      <c r="H126" s="13">
        <v>0</v>
      </c>
      <c r="I126" s="13">
        <v>0</v>
      </c>
    </row>
    <row r="127" spans="1:9" ht="18" customHeight="1" x14ac:dyDescent="0.2">
      <c r="A127" s="113">
        <v>642</v>
      </c>
      <c r="B127" s="128" t="s">
        <v>372</v>
      </c>
      <c r="C127" s="126">
        <v>204298</v>
      </c>
      <c r="D127" s="126">
        <v>281720</v>
      </c>
      <c r="E127" s="126">
        <v>281320</v>
      </c>
      <c r="F127" s="126">
        <v>276100</v>
      </c>
      <c r="G127" s="126">
        <v>311200</v>
      </c>
      <c r="H127" s="126">
        <v>301100</v>
      </c>
      <c r="I127" s="126">
        <v>301100</v>
      </c>
    </row>
    <row r="128" spans="1:9" ht="15" customHeight="1" x14ac:dyDescent="0.2">
      <c r="A128" s="114">
        <v>6421</v>
      </c>
      <c r="B128" s="129" t="s">
        <v>371</v>
      </c>
      <c r="C128" s="129">
        <v>114015</v>
      </c>
      <c r="D128" s="129">
        <v>150000</v>
      </c>
      <c r="E128" s="129">
        <v>140000</v>
      </c>
      <c r="F128" s="129">
        <v>125000</v>
      </c>
      <c r="G128" s="129">
        <v>150000</v>
      </c>
      <c r="H128" s="129">
        <v>150000</v>
      </c>
      <c r="I128" s="129">
        <v>150000</v>
      </c>
    </row>
    <row r="129" spans="1:9" ht="12.95" customHeight="1" x14ac:dyDescent="0.2">
      <c r="A129" s="33">
        <v>64214</v>
      </c>
      <c r="B129" s="132" t="s">
        <v>370</v>
      </c>
      <c r="C129" s="129">
        <v>114015</v>
      </c>
      <c r="D129" s="129">
        <v>150000</v>
      </c>
      <c r="E129" s="13">
        <v>140000</v>
      </c>
      <c r="F129" s="13">
        <v>125000</v>
      </c>
      <c r="G129" s="13">
        <v>150000</v>
      </c>
      <c r="H129" s="13">
        <v>150000</v>
      </c>
      <c r="I129" s="13">
        <v>150000</v>
      </c>
    </row>
    <row r="130" spans="1:9" ht="12.95" customHeight="1" x14ac:dyDescent="0.2">
      <c r="A130" s="33">
        <v>64219</v>
      </c>
      <c r="B130" s="132" t="s">
        <v>369</v>
      </c>
      <c r="C130" s="129"/>
      <c r="D130" s="129"/>
      <c r="E130" s="13">
        <v>0</v>
      </c>
      <c r="F130" s="13">
        <v>0</v>
      </c>
      <c r="G130" s="13">
        <v>0</v>
      </c>
      <c r="H130" s="13">
        <v>0</v>
      </c>
      <c r="I130" s="13">
        <v>0</v>
      </c>
    </row>
    <row r="131" spans="1:9" ht="15" customHeight="1" x14ac:dyDescent="0.2">
      <c r="A131" s="114">
        <v>6422</v>
      </c>
      <c r="B131" s="129" t="s">
        <v>368</v>
      </c>
      <c r="C131" s="129">
        <v>57407</v>
      </c>
      <c r="D131" s="129">
        <v>100720</v>
      </c>
      <c r="E131" s="129">
        <v>109720</v>
      </c>
      <c r="F131" s="129">
        <v>120000</v>
      </c>
      <c r="G131" s="129">
        <v>130000</v>
      </c>
      <c r="H131" s="129">
        <v>120000</v>
      </c>
      <c r="I131" s="129">
        <v>120000</v>
      </c>
    </row>
    <row r="132" spans="1:9" ht="15" customHeight="1" x14ac:dyDescent="0.2">
      <c r="A132" s="32">
        <v>64222</v>
      </c>
      <c r="B132" s="138" t="s">
        <v>367</v>
      </c>
      <c r="C132" s="129">
        <v>131</v>
      </c>
      <c r="D132" s="129">
        <v>400</v>
      </c>
      <c r="E132" s="13">
        <v>400</v>
      </c>
      <c r="F132" s="13">
        <v>0</v>
      </c>
      <c r="G132" s="13">
        <v>0</v>
      </c>
      <c r="H132" s="13">
        <v>0</v>
      </c>
      <c r="I132" s="13">
        <v>0</v>
      </c>
    </row>
    <row r="133" spans="1:9" ht="12.95" customHeight="1" x14ac:dyDescent="0.2">
      <c r="A133" s="33">
        <v>64224</v>
      </c>
      <c r="B133" s="132" t="s">
        <v>366</v>
      </c>
      <c r="C133" s="129">
        <v>372</v>
      </c>
      <c r="D133" s="129">
        <v>320</v>
      </c>
      <c r="E133" s="13">
        <v>320</v>
      </c>
      <c r="F133" s="13">
        <v>0</v>
      </c>
      <c r="G133" s="13">
        <v>0</v>
      </c>
      <c r="H133" s="13">
        <v>0</v>
      </c>
      <c r="I133" s="13">
        <v>0</v>
      </c>
    </row>
    <row r="134" spans="1:9" ht="12.95" customHeight="1" x14ac:dyDescent="0.2">
      <c r="A134" s="33">
        <v>64225</v>
      </c>
      <c r="B134" s="132" t="s">
        <v>365</v>
      </c>
      <c r="C134" s="129">
        <v>46101</v>
      </c>
      <c r="D134" s="129">
        <v>80000</v>
      </c>
      <c r="E134" s="13">
        <v>88000</v>
      </c>
      <c r="F134" s="13">
        <v>120000</v>
      </c>
      <c r="G134" s="13">
        <v>130000</v>
      </c>
      <c r="H134" s="13">
        <v>120000</v>
      </c>
      <c r="I134" s="13">
        <v>120000</v>
      </c>
    </row>
    <row r="135" spans="1:9" ht="12.95" customHeight="1" x14ac:dyDescent="0.2">
      <c r="A135" s="33">
        <v>64229</v>
      </c>
      <c r="B135" s="132" t="s">
        <v>364</v>
      </c>
      <c r="C135" s="129">
        <v>10803</v>
      </c>
      <c r="D135" s="129">
        <v>20000</v>
      </c>
      <c r="E135" s="13">
        <v>21000</v>
      </c>
      <c r="F135" s="13">
        <v>0</v>
      </c>
      <c r="G135" s="13">
        <v>0</v>
      </c>
      <c r="H135" s="13">
        <v>0</v>
      </c>
      <c r="I135" s="13">
        <v>0</v>
      </c>
    </row>
    <row r="136" spans="1:9" ht="15" customHeight="1" x14ac:dyDescent="0.2">
      <c r="A136" s="114">
        <v>6423</v>
      </c>
      <c r="B136" s="129" t="s">
        <v>363</v>
      </c>
      <c r="C136" s="129">
        <v>31190</v>
      </c>
      <c r="D136" s="129">
        <v>31000</v>
      </c>
      <c r="E136" s="129">
        <v>31100</v>
      </c>
      <c r="F136" s="129">
        <v>31100</v>
      </c>
      <c r="G136" s="129">
        <v>31200</v>
      </c>
      <c r="H136" s="129">
        <v>31100</v>
      </c>
      <c r="I136" s="129">
        <v>31100</v>
      </c>
    </row>
    <row r="137" spans="1:9" ht="12.95" customHeight="1" x14ac:dyDescent="0.2">
      <c r="A137" s="33">
        <v>64231</v>
      </c>
      <c r="B137" s="132" t="s">
        <v>362</v>
      </c>
      <c r="C137" s="129"/>
      <c r="D137" s="129"/>
      <c r="E137" s="13">
        <v>0</v>
      </c>
      <c r="F137" s="13">
        <v>0</v>
      </c>
      <c r="G137" s="13">
        <v>0</v>
      </c>
      <c r="H137" s="13">
        <v>0</v>
      </c>
      <c r="I137" s="13">
        <v>0</v>
      </c>
    </row>
    <row r="138" spans="1:9" ht="12.95" customHeight="1" x14ac:dyDescent="0.2">
      <c r="A138" s="33">
        <v>64236</v>
      </c>
      <c r="B138" s="132" t="s">
        <v>361</v>
      </c>
      <c r="C138" s="129">
        <v>157</v>
      </c>
      <c r="D138" s="129"/>
      <c r="E138" s="13">
        <v>100</v>
      </c>
      <c r="F138" s="13">
        <v>100</v>
      </c>
      <c r="G138" s="13">
        <v>100</v>
      </c>
      <c r="H138" s="13">
        <v>100</v>
      </c>
      <c r="I138" s="13">
        <v>100</v>
      </c>
    </row>
    <row r="139" spans="1:9" ht="12.95" customHeight="1" x14ac:dyDescent="0.2">
      <c r="A139" s="33">
        <v>64239</v>
      </c>
      <c r="B139" s="130" t="s">
        <v>360</v>
      </c>
      <c r="C139" s="129">
        <v>31033</v>
      </c>
      <c r="D139" s="129">
        <v>31000</v>
      </c>
      <c r="E139" s="13">
        <v>31000</v>
      </c>
      <c r="F139" s="13">
        <v>31000</v>
      </c>
      <c r="G139" s="13">
        <v>31100</v>
      </c>
      <c r="H139" s="13">
        <v>31000</v>
      </c>
      <c r="I139" s="13">
        <v>31000</v>
      </c>
    </row>
    <row r="140" spans="1:9" ht="12.95" customHeight="1" x14ac:dyDescent="0.2">
      <c r="A140" s="33">
        <v>642392</v>
      </c>
      <c r="B140" s="139" t="s">
        <v>359</v>
      </c>
      <c r="C140" s="129"/>
      <c r="D140" s="129"/>
      <c r="E140" s="13">
        <v>0</v>
      </c>
      <c r="F140" s="13">
        <v>0</v>
      </c>
      <c r="G140" s="13">
        <v>0</v>
      </c>
      <c r="H140" s="13">
        <v>0</v>
      </c>
      <c r="I140" s="13">
        <v>0</v>
      </c>
    </row>
    <row r="141" spans="1:9" ht="15" customHeight="1" x14ac:dyDescent="0.2">
      <c r="A141" s="115">
        <v>6429</v>
      </c>
      <c r="B141" s="129" t="s">
        <v>358</v>
      </c>
      <c r="C141" s="129">
        <v>1686</v>
      </c>
      <c r="D141" s="129">
        <v>0</v>
      </c>
      <c r="E141" s="129">
        <v>500</v>
      </c>
      <c r="F141" s="129">
        <v>0</v>
      </c>
      <c r="G141" s="129">
        <v>0</v>
      </c>
      <c r="H141" s="129">
        <v>0</v>
      </c>
      <c r="I141" s="129">
        <v>0</v>
      </c>
    </row>
    <row r="142" spans="1:9" ht="12.95" customHeight="1" x14ac:dyDescent="0.2">
      <c r="A142" s="33">
        <v>64299</v>
      </c>
      <c r="B142" s="132" t="s">
        <v>357</v>
      </c>
      <c r="C142" s="129">
        <v>1686</v>
      </c>
      <c r="D142" s="129"/>
      <c r="E142" s="13">
        <v>500</v>
      </c>
      <c r="F142" s="13">
        <v>0</v>
      </c>
      <c r="G142" s="13">
        <v>0</v>
      </c>
      <c r="H142" s="13">
        <v>0</v>
      </c>
      <c r="I142" s="13">
        <v>0</v>
      </c>
    </row>
    <row r="143" spans="1:9" ht="21" customHeight="1" x14ac:dyDescent="0.2">
      <c r="A143" s="116">
        <v>65</v>
      </c>
      <c r="B143" s="140" t="s">
        <v>356</v>
      </c>
      <c r="C143" s="125">
        <v>689452.01</v>
      </c>
      <c r="D143" s="125">
        <v>1350000</v>
      </c>
      <c r="E143" s="125">
        <v>1307200</v>
      </c>
      <c r="F143" s="125">
        <v>1105500</v>
      </c>
      <c r="G143" s="125">
        <v>1160710</v>
      </c>
      <c r="H143" s="125">
        <v>1260600</v>
      </c>
      <c r="I143" s="125">
        <v>1260600</v>
      </c>
    </row>
    <row r="144" spans="1:9" ht="18" customHeight="1" x14ac:dyDescent="0.2">
      <c r="A144" s="117">
        <v>651</v>
      </c>
      <c r="B144" s="128" t="s">
        <v>355</v>
      </c>
      <c r="C144" s="126">
        <v>142871</v>
      </c>
      <c r="D144" s="126">
        <v>210000</v>
      </c>
      <c r="E144" s="126">
        <v>210200</v>
      </c>
      <c r="F144" s="126">
        <v>160100</v>
      </c>
      <c r="G144" s="126">
        <v>180190</v>
      </c>
      <c r="H144" s="126">
        <v>200100</v>
      </c>
      <c r="I144" s="126">
        <v>200100</v>
      </c>
    </row>
    <row r="145" spans="1:9" ht="18" customHeight="1" x14ac:dyDescent="0.2">
      <c r="A145" s="36">
        <v>6511</v>
      </c>
      <c r="B145" s="130" t="s">
        <v>354</v>
      </c>
      <c r="C145" s="130">
        <v>0</v>
      </c>
      <c r="D145" s="130">
        <v>0</v>
      </c>
      <c r="E145" s="130">
        <v>100</v>
      </c>
      <c r="F145" s="130">
        <v>0</v>
      </c>
      <c r="G145" s="130">
        <v>0</v>
      </c>
      <c r="H145" s="130">
        <v>0</v>
      </c>
      <c r="I145" s="130">
        <v>0</v>
      </c>
    </row>
    <row r="146" spans="1:9" ht="18" customHeight="1" x14ac:dyDescent="0.2">
      <c r="A146" s="36">
        <v>65111</v>
      </c>
      <c r="B146" s="130" t="s">
        <v>353</v>
      </c>
      <c r="C146" s="130"/>
      <c r="D146" s="130"/>
      <c r="E146" s="13">
        <v>100</v>
      </c>
      <c r="F146" s="13">
        <v>0</v>
      </c>
      <c r="G146" s="13">
        <v>0</v>
      </c>
      <c r="H146" s="13">
        <v>0</v>
      </c>
      <c r="I146" s="13">
        <v>0</v>
      </c>
    </row>
    <row r="147" spans="1:9" ht="15" customHeight="1" x14ac:dyDescent="0.2">
      <c r="A147" s="37">
        <v>6512</v>
      </c>
      <c r="B147" s="129" t="s">
        <v>352</v>
      </c>
      <c r="C147" s="129">
        <v>0</v>
      </c>
      <c r="D147" s="129">
        <v>0</v>
      </c>
      <c r="E147" s="129">
        <v>0</v>
      </c>
      <c r="F147" s="129">
        <v>0</v>
      </c>
      <c r="G147" s="129">
        <v>0</v>
      </c>
      <c r="H147" s="129">
        <v>0</v>
      </c>
      <c r="I147" s="129">
        <v>0</v>
      </c>
    </row>
    <row r="148" spans="1:9" ht="15" customHeight="1" x14ac:dyDescent="0.2">
      <c r="A148" s="37">
        <v>65123</v>
      </c>
      <c r="B148" s="138" t="s">
        <v>351</v>
      </c>
      <c r="C148" s="129"/>
      <c r="D148" s="129"/>
      <c r="E148" s="13">
        <v>0</v>
      </c>
      <c r="F148" s="13">
        <v>0</v>
      </c>
      <c r="G148" s="13">
        <v>0</v>
      </c>
      <c r="H148" s="13">
        <v>0</v>
      </c>
      <c r="I148" s="13">
        <v>0</v>
      </c>
    </row>
    <row r="149" spans="1:9" ht="15" customHeight="1" x14ac:dyDescent="0.2">
      <c r="A149" s="37">
        <v>6513</v>
      </c>
      <c r="B149" s="129" t="s">
        <v>350</v>
      </c>
      <c r="C149" s="129">
        <v>0</v>
      </c>
      <c r="D149" s="129">
        <v>0</v>
      </c>
      <c r="E149" s="129">
        <v>100</v>
      </c>
      <c r="F149" s="129">
        <v>100</v>
      </c>
      <c r="G149" s="129">
        <v>190</v>
      </c>
      <c r="H149" s="129">
        <v>100</v>
      </c>
      <c r="I149" s="129">
        <v>100</v>
      </c>
    </row>
    <row r="150" spans="1:9" ht="12.95" customHeight="1" x14ac:dyDescent="0.2">
      <c r="A150" s="38">
        <v>65139</v>
      </c>
      <c r="B150" s="132" t="s">
        <v>349</v>
      </c>
      <c r="C150" s="129"/>
      <c r="D150" s="129"/>
      <c r="E150" s="13">
        <v>100</v>
      </c>
      <c r="F150" s="13">
        <v>100</v>
      </c>
      <c r="G150" s="13">
        <v>190</v>
      </c>
      <c r="H150" s="13">
        <v>100</v>
      </c>
      <c r="I150" s="13">
        <v>100</v>
      </c>
    </row>
    <row r="151" spans="1:9" ht="15" customHeight="1" x14ac:dyDescent="0.2">
      <c r="A151" s="37">
        <v>6514</v>
      </c>
      <c r="B151" s="129" t="s">
        <v>348</v>
      </c>
      <c r="C151" s="129">
        <v>142871</v>
      </c>
      <c r="D151" s="129">
        <v>210000</v>
      </c>
      <c r="E151" s="13">
        <v>210000</v>
      </c>
      <c r="F151" s="13">
        <v>160000</v>
      </c>
      <c r="G151" s="129">
        <v>180000</v>
      </c>
      <c r="H151" s="13">
        <v>200000</v>
      </c>
      <c r="I151" s="13">
        <v>200000</v>
      </c>
    </row>
    <row r="152" spans="1:9" ht="15" customHeight="1" x14ac:dyDescent="0.2">
      <c r="A152" s="118">
        <v>65141</v>
      </c>
      <c r="B152" s="138" t="s">
        <v>347</v>
      </c>
      <c r="C152" s="129">
        <v>98054</v>
      </c>
      <c r="D152" s="129">
        <v>140000</v>
      </c>
      <c r="E152" s="13">
        <v>140000</v>
      </c>
      <c r="F152" s="13">
        <v>110000</v>
      </c>
      <c r="G152" s="13">
        <v>130000</v>
      </c>
      <c r="H152" s="13">
        <v>150000</v>
      </c>
      <c r="I152" s="13">
        <v>150000</v>
      </c>
    </row>
    <row r="153" spans="1:9" ht="12.95" customHeight="1" x14ac:dyDescent="0.2">
      <c r="A153" s="38">
        <v>65141</v>
      </c>
      <c r="B153" s="138" t="s">
        <v>346</v>
      </c>
      <c r="C153" s="129">
        <v>30543</v>
      </c>
      <c r="D153" s="129">
        <v>55000</v>
      </c>
      <c r="E153" s="13">
        <v>25000</v>
      </c>
      <c r="F153" s="13">
        <v>35000</v>
      </c>
      <c r="G153" s="13">
        <v>25000</v>
      </c>
      <c r="H153" s="13">
        <v>25000</v>
      </c>
      <c r="I153" s="13">
        <v>25000</v>
      </c>
    </row>
    <row r="154" spans="1:9" ht="12.95" customHeight="1" x14ac:dyDescent="0.2">
      <c r="A154" s="38">
        <v>65149</v>
      </c>
      <c r="B154" s="141" t="s">
        <v>345</v>
      </c>
      <c r="C154" s="129">
        <v>14274</v>
      </c>
      <c r="D154" s="129">
        <v>15000</v>
      </c>
      <c r="E154" s="13">
        <v>15000</v>
      </c>
      <c r="F154" s="13">
        <v>15000</v>
      </c>
      <c r="G154" s="13">
        <v>25000</v>
      </c>
      <c r="H154" s="13">
        <v>25000</v>
      </c>
      <c r="I154" s="13">
        <v>25000</v>
      </c>
    </row>
    <row r="155" spans="1:9" ht="18" customHeight="1" x14ac:dyDescent="0.2">
      <c r="A155" s="117">
        <v>652</v>
      </c>
      <c r="B155" s="128" t="s">
        <v>344</v>
      </c>
      <c r="C155" s="126">
        <v>108261.01</v>
      </c>
      <c r="D155" s="126">
        <v>150000</v>
      </c>
      <c r="E155" s="126">
        <v>155000</v>
      </c>
      <c r="F155" s="126">
        <v>145400</v>
      </c>
      <c r="G155" s="126">
        <v>150520</v>
      </c>
      <c r="H155" s="126">
        <v>220500</v>
      </c>
      <c r="I155" s="126">
        <v>220500</v>
      </c>
    </row>
    <row r="156" spans="1:9" ht="15" customHeight="1" x14ac:dyDescent="0.2">
      <c r="A156" s="37">
        <v>6522</v>
      </c>
      <c r="B156" s="129" t="s">
        <v>343</v>
      </c>
      <c r="C156" s="129">
        <v>1396</v>
      </c>
      <c r="D156" s="129"/>
      <c r="E156" s="13">
        <v>5000</v>
      </c>
      <c r="F156" s="13">
        <v>400</v>
      </c>
      <c r="G156" s="13">
        <v>500</v>
      </c>
      <c r="H156" s="13">
        <v>500</v>
      </c>
      <c r="I156" s="13">
        <v>500</v>
      </c>
    </row>
    <row r="157" spans="1:9" ht="12.95" customHeight="1" x14ac:dyDescent="0.2">
      <c r="A157" s="37">
        <v>65221</v>
      </c>
      <c r="B157" s="132" t="s">
        <v>342</v>
      </c>
      <c r="C157" s="129">
        <v>1396</v>
      </c>
      <c r="D157" s="129">
        <v>5000</v>
      </c>
      <c r="E157" s="13">
        <v>5000</v>
      </c>
      <c r="F157" s="13">
        <v>400</v>
      </c>
      <c r="G157" s="13">
        <v>500</v>
      </c>
      <c r="H157" s="13">
        <v>500</v>
      </c>
      <c r="I157" s="13">
        <v>500</v>
      </c>
    </row>
    <row r="158" spans="1:9" ht="15" customHeight="1" x14ac:dyDescent="0.2">
      <c r="A158" s="37">
        <v>6524</v>
      </c>
      <c r="B158" s="129" t="s">
        <v>341</v>
      </c>
      <c r="C158" s="129">
        <v>0</v>
      </c>
      <c r="D158" s="129"/>
      <c r="E158" s="13">
        <v>0</v>
      </c>
      <c r="F158" s="13">
        <v>0</v>
      </c>
      <c r="G158" s="13">
        <v>20</v>
      </c>
      <c r="H158" s="13">
        <v>0</v>
      </c>
      <c r="I158" s="13">
        <v>0</v>
      </c>
    </row>
    <row r="159" spans="1:9" ht="12.95" customHeight="1" x14ac:dyDescent="0.2">
      <c r="A159" s="37">
        <v>65241</v>
      </c>
      <c r="B159" s="132" t="s">
        <v>340</v>
      </c>
      <c r="C159" s="129"/>
      <c r="D159" s="129"/>
      <c r="E159" s="13">
        <v>0</v>
      </c>
      <c r="F159" s="13">
        <v>0</v>
      </c>
      <c r="G159" s="13">
        <v>20</v>
      </c>
      <c r="H159" s="13">
        <v>0</v>
      </c>
      <c r="I159" s="13">
        <v>0</v>
      </c>
    </row>
    <row r="160" spans="1:9" ht="15" customHeight="1" x14ac:dyDescent="0.2">
      <c r="A160" s="37">
        <v>6526</v>
      </c>
      <c r="B160" s="129" t="s">
        <v>339</v>
      </c>
      <c r="C160" s="129">
        <v>106865.01</v>
      </c>
      <c r="D160" s="129">
        <v>145000</v>
      </c>
      <c r="E160" s="13">
        <v>150000</v>
      </c>
      <c r="F160" s="13">
        <v>145000</v>
      </c>
      <c r="G160" s="13">
        <v>150000</v>
      </c>
      <c r="H160" s="13">
        <v>220000</v>
      </c>
      <c r="I160" s="13">
        <v>220000</v>
      </c>
    </row>
    <row r="161" spans="1:9" ht="12.95" customHeight="1" x14ac:dyDescent="0.2">
      <c r="A161" s="38">
        <v>65269</v>
      </c>
      <c r="B161" s="132" t="s">
        <v>338</v>
      </c>
      <c r="C161" s="129">
        <v>98421.48</v>
      </c>
      <c r="D161" s="129"/>
      <c r="E161" s="13">
        <v>0</v>
      </c>
      <c r="F161" s="13">
        <v>0</v>
      </c>
      <c r="G161" s="13">
        <v>0</v>
      </c>
      <c r="H161" s="13">
        <v>0</v>
      </c>
      <c r="I161" s="13">
        <v>0</v>
      </c>
    </row>
    <row r="162" spans="1:9" ht="12.95" customHeight="1" x14ac:dyDescent="0.2">
      <c r="A162" s="38">
        <v>65269</v>
      </c>
      <c r="B162" s="132" t="s">
        <v>337</v>
      </c>
      <c r="C162" s="129">
        <v>2879.11</v>
      </c>
      <c r="D162" s="129"/>
      <c r="E162" s="13">
        <v>0</v>
      </c>
      <c r="F162" s="13">
        <v>0</v>
      </c>
      <c r="G162" s="13">
        <v>0</v>
      </c>
      <c r="H162" s="13">
        <v>0</v>
      </c>
      <c r="I162" s="13">
        <v>0</v>
      </c>
    </row>
    <row r="163" spans="1:9" ht="12.95" customHeight="1" x14ac:dyDescent="0.2">
      <c r="A163" s="38">
        <v>65269</v>
      </c>
      <c r="B163" s="132" t="s">
        <v>336</v>
      </c>
      <c r="C163" s="129">
        <v>5564.42</v>
      </c>
      <c r="D163" s="129"/>
      <c r="E163" s="13">
        <v>0</v>
      </c>
      <c r="F163" s="13">
        <v>0</v>
      </c>
      <c r="G163" s="13">
        <v>0</v>
      </c>
      <c r="H163" s="13">
        <v>0</v>
      </c>
      <c r="I163" s="13">
        <v>0</v>
      </c>
    </row>
    <row r="164" spans="1:9" ht="18" customHeight="1" x14ac:dyDescent="0.2">
      <c r="A164" s="117">
        <v>653</v>
      </c>
      <c r="B164" s="142" t="s">
        <v>335</v>
      </c>
      <c r="C164" s="126">
        <v>438320</v>
      </c>
      <c r="D164" s="126">
        <v>990000</v>
      </c>
      <c r="E164" s="126">
        <v>942000</v>
      </c>
      <c r="F164" s="126">
        <v>800000</v>
      </c>
      <c r="G164" s="126">
        <v>830000</v>
      </c>
      <c r="H164" s="126">
        <v>840000</v>
      </c>
      <c r="I164" s="126">
        <v>840000</v>
      </c>
    </row>
    <row r="165" spans="1:9" ht="15" customHeight="1" x14ac:dyDescent="0.2">
      <c r="A165" s="37">
        <v>6531</v>
      </c>
      <c r="B165" s="129" t="s">
        <v>334</v>
      </c>
      <c r="C165" s="129">
        <v>183488</v>
      </c>
      <c r="D165" s="129">
        <v>650000</v>
      </c>
      <c r="E165" s="13">
        <v>625000</v>
      </c>
      <c r="F165" s="13">
        <v>400000</v>
      </c>
      <c r="G165" s="13">
        <v>450000</v>
      </c>
      <c r="H165" s="13">
        <v>460000</v>
      </c>
      <c r="I165" s="13">
        <v>460000</v>
      </c>
    </row>
    <row r="166" spans="1:9" ht="12.95" customHeight="1" x14ac:dyDescent="0.2">
      <c r="A166" s="38">
        <v>65311</v>
      </c>
      <c r="B166" s="132" t="s">
        <v>333</v>
      </c>
      <c r="C166" s="129">
        <v>183488</v>
      </c>
      <c r="D166" s="129">
        <v>650000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</row>
    <row r="167" spans="1:9" s="10" customFormat="1" ht="15" customHeight="1" x14ac:dyDescent="0.2">
      <c r="A167" s="36">
        <v>6532</v>
      </c>
      <c r="B167" s="130" t="s">
        <v>332</v>
      </c>
      <c r="C167" s="130">
        <v>254832</v>
      </c>
      <c r="D167" s="130">
        <v>340000</v>
      </c>
      <c r="E167" s="13">
        <v>317000</v>
      </c>
      <c r="F167" s="13">
        <v>400000</v>
      </c>
      <c r="G167" s="13">
        <v>380000</v>
      </c>
      <c r="H167" s="13">
        <v>380000</v>
      </c>
      <c r="I167" s="13">
        <v>380000</v>
      </c>
    </row>
    <row r="168" spans="1:9" ht="12.95" customHeight="1" x14ac:dyDescent="0.2">
      <c r="A168" s="38">
        <v>65321</v>
      </c>
      <c r="B168" s="132" t="s">
        <v>331</v>
      </c>
      <c r="C168" s="129">
        <v>254832</v>
      </c>
      <c r="D168" s="129">
        <v>340000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</row>
    <row r="169" spans="1:9" ht="21" customHeight="1" x14ac:dyDescent="0.2">
      <c r="A169" s="116">
        <v>66</v>
      </c>
      <c r="B169" s="125" t="s">
        <v>330</v>
      </c>
      <c r="C169" s="125">
        <v>4337.4399999999996</v>
      </c>
      <c r="D169" s="125">
        <v>0</v>
      </c>
      <c r="E169" s="125">
        <v>6000</v>
      </c>
      <c r="F169" s="125">
        <v>6000</v>
      </c>
      <c r="G169" s="125">
        <v>0</v>
      </c>
      <c r="H169" s="125">
        <v>0</v>
      </c>
      <c r="I169" s="125">
        <v>0</v>
      </c>
    </row>
    <row r="170" spans="1:9" ht="18" customHeight="1" x14ac:dyDescent="0.2">
      <c r="A170" s="117">
        <v>661</v>
      </c>
      <c r="B170" s="133" t="s">
        <v>329</v>
      </c>
      <c r="C170" s="126">
        <v>0</v>
      </c>
      <c r="D170" s="126">
        <v>0</v>
      </c>
      <c r="E170" s="126">
        <v>0</v>
      </c>
      <c r="F170" s="126">
        <v>0</v>
      </c>
      <c r="G170" s="126">
        <v>0</v>
      </c>
      <c r="H170" s="126">
        <v>0</v>
      </c>
      <c r="I170" s="126">
        <v>0</v>
      </c>
    </row>
    <row r="171" spans="1:9" ht="18" customHeight="1" x14ac:dyDescent="0.2">
      <c r="A171" s="36">
        <v>6614</v>
      </c>
      <c r="B171" s="130" t="s">
        <v>328</v>
      </c>
      <c r="C171" s="126"/>
      <c r="D171" s="126"/>
      <c r="E171" s="13">
        <v>0</v>
      </c>
      <c r="F171" s="13">
        <v>0</v>
      </c>
      <c r="G171" s="13">
        <v>0</v>
      </c>
      <c r="H171" s="13">
        <v>0</v>
      </c>
      <c r="I171" s="13">
        <v>0</v>
      </c>
    </row>
    <row r="172" spans="1:9" ht="15" customHeight="1" x14ac:dyDescent="0.2">
      <c r="A172" s="37">
        <v>6615</v>
      </c>
      <c r="B172" s="129" t="s">
        <v>327</v>
      </c>
      <c r="C172" s="129"/>
      <c r="D172" s="129"/>
      <c r="E172" s="13">
        <v>0</v>
      </c>
      <c r="F172" s="13">
        <v>0</v>
      </c>
      <c r="G172" s="13">
        <v>0</v>
      </c>
      <c r="H172" s="13">
        <v>0</v>
      </c>
      <c r="I172" s="13">
        <v>0</v>
      </c>
    </row>
    <row r="173" spans="1:9" ht="18" customHeight="1" x14ac:dyDescent="0.2">
      <c r="A173" s="117">
        <v>663</v>
      </c>
      <c r="B173" s="128" t="s">
        <v>326</v>
      </c>
      <c r="C173" s="143">
        <v>4337.4399999999996</v>
      </c>
      <c r="D173" s="143">
        <v>0</v>
      </c>
      <c r="E173" s="143">
        <v>6000</v>
      </c>
      <c r="F173" s="143">
        <v>6000</v>
      </c>
      <c r="G173" s="143">
        <v>0</v>
      </c>
      <c r="H173" s="143">
        <v>0</v>
      </c>
      <c r="I173" s="143">
        <v>0</v>
      </c>
    </row>
    <row r="174" spans="1:9" ht="15" customHeight="1" x14ac:dyDescent="0.2">
      <c r="A174" s="37">
        <v>6631</v>
      </c>
      <c r="B174" s="129" t="s">
        <v>325</v>
      </c>
      <c r="C174" s="129">
        <v>150</v>
      </c>
      <c r="D174" s="129"/>
      <c r="E174" s="13">
        <v>0</v>
      </c>
      <c r="F174" s="13">
        <v>0</v>
      </c>
      <c r="G174" s="13">
        <v>0</v>
      </c>
      <c r="H174" s="13">
        <v>0</v>
      </c>
      <c r="I174" s="13">
        <v>0</v>
      </c>
    </row>
    <row r="175" spans="1:9" ht="13.5" customHeight="1" x14ac:dyDescent="0.2">
      <c r="A175" s="38">
        <v>6632</v>
      </c>
      <c r="B175" s="132" t="s">
        <v>324</v>
      </c>
      <c r="C175" s="129">
        <v>4187.4399999999996</v>
      </c>
      <c r="D175" s="129"/>
      <c r="E175" s="13">
        <v>6000</v>
      </c>
      <c r="F175" s="13">
        <v>6000</v>
      </c>
      <c r="G175" s="13">
        <v>0</v>
      </c>
      <c r="H175" s="13">
        <v>0</v>
      </c>
      <c r="I175" s="13">
        <v>0</v>
      </c>
    </row>
    <row r="176" spans="1:9" ht="13.5" customHeight="1" x14ac:dyDescent="0.2">
      <c r="A176" s="38">
        <v>66323</v>
      </c>
      <c r="B176" s="132" t="s">
        <v>323</v>
      </c>
      <c r="C176" s="129">
        <v>4187.4399999999996</v>
      </c>
      <c r="D176" s="129"/>
      <c r="E176" s="13">
        <v>0</v>
      </c>
      <c r="F176" s="13">
        <v>0</v>
      </c>
      <c r="G176" s="13">
        <v>0</v>
      </c>
      <c r="H176" s="13">
        <v>0</v>
      </c>
      <c r="I176" s="13">
        <v>0</v>
      </c>
    </row>
    <row r="177" spans="1:9" ht="21" customHeight="1" x14ac:dyDescent="0.2">
      <c r="A177" s="116">
        <v>68</v>
      </c>
      <c r="B177" s="125" t="s">
        <v>322</v>
      </c>
      <c r="C177" s="125">
        <v>56189.259999999995</v>
      </c>
      <c r="D177" s="125">
        <v>65000</v>
      </c>
      <c r="E177" s="125">
        <v>65000</v>
      </c>
      <c r="F177" s="125">
        <v>75000</v>
      </c>
      <c r="G177" s="125">
        <v>95000</v>
      </c>
      <c r="H177" s="125">
        <v>82500</v>
      </c>
      <c r="I177" s="125">
        <v>77500</v>
      </c>
    </row>
    <row r="178" spans="1:9" ht="18" customHeight="1" x14ac:dyDescent="0.2">
      <c r="A178" s="117">
        <v>681</v>
      </c>
      <c r="B178" s="128" t="s">
        <v>321</v>
      </c>
      <c r="C178" s="126">
        <v>17479.560000000001</v>
      </c>
      <c r="D178" s="126">
        <v>30000</v>
      </c>
      <c r="E178" s="126">
        <v>30000</v>
      </c>
      <c r="F178" s="126">
        <v>50000</v>
      </c>
      <c r="G178" s="126">
        <v>60000</v>
      </c>
      <c r="H178" s="126">
        <v>57500</v>
      </c>
      <c r="I178" s="126">
        <v>52500</v>
      </c>
    </row>
    <row r="179" spans="1:9" ht="15" customHeight="1" x14ac:dyDescent="0.2">
      <c r="A179" s="37">
        <v>6819</v>
      </c>
      <c r="B179" s="129" t="s">
        <v>320</v>
      </c>
      <c r="C179" s="129">
        <v>17479.560000000001</v>
      </c>
      <c r="D179" s="129">
        <v>30000</v>
      </c>
      <c r="E179" s="13">
        <v>30000</v>
      </c>
      <c r="F179" s="13">
        <v>50000</v>
      </c>
      <c r="G179" s="13">
        <v>60000</v>
      </c>
      <c r="H179" s="13">
        <v>57500</v>
      </c>
      <c r="I179" s="13">
        <v>52500</v>
      </c>
    </row>
    <row r="180" spans="1:9" ht="13.5" customHeight="1" x14ac:dyDescent="0.2">
      <c r="A180" s="38">
        <v>68191</v>
      </c>
      <c r="B180" s="132" t="s">
        <v>319</v>
      </c>
      <c r="C180" s="129">
        <v>17479.560000000001</v>
      </c>
      <c r="D180" s="129">
        <v>30000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</row>
    <row r="181" spans="1:9" ht="18" customHeight="1" x14ac:dyDescent="0.2">
      <c r="A181" s="117">
        <v>683</v>
      </c>
      <c r="B181" s="128" t="s">
        <v>318</v>
      </c>
      <c r="C181" s="126">
        <v>38709.699999999997</v>
      </c>
      <c r="D181" s="126">
        <v>35000</v>
      </c>
      <c r="E181" s="126">
        <v>35000</v>
      </c>
      <c r="F181" s="126">
        <v>25000</v>
      </c>
      <c r="G181" s="126">
        <v>35000</v>
      </c>
      <c r="H181" s="126">
        <v>25000</v>
      </c>
      <c r="I181" s="126">
        <v>25000</v>
      </c>
    </row>
    <row r="182" spans="1:9" s="10" customFormat="1" ht="18" customHeight="1" x14ac:dyDescent="0.2">
      <c r="A182" s="115">
        <v>6831</v>
      </c>
      <c r="B182" s="138" t="s">
        <v>317</v>
      </c>
      <c r="C182" s="130">
        <v>20333.939999999999</v>
      </c>
      <c r="D182" s="130">
        <v>35000</v>
      </c>
      <c r="E182" s="13">
        <v>35000</v>
      </c>
      <c r="F182" s="13">
        <v>25000</v>
      </c>
      <c r="G182" s="13">
        <v>35000</v>
      </c>
      <c r="H182" s="13">
        <v>25000</v>
      </c>
      <c r="I182" s="13">
        <v>25000</v>
      </c>
    </row>
    <row r="183" spans="1:9" ht="15" customHeight="1" x14ac:dyDescent="0.2">
      <c r="A183" s="33">
        <v>6831</v>
      </c>
      <c r="B183" s="132" t="s">
        <v>316</v>
      </c>
      <c r="C183" s="129">
        <v>18375.759999999998</v>
      </c>
      <c r="D183" s="129"/>
      <c r="E183" s="13">
        <v>0</v>
      </c>
      <c r="F183" s="13"/>
      <c r="G183" s="13"/>
      <c r="H183" s="13"/>
      <c r="I183" s="13"/>
    </row>
    <row r="184" spans="1:9" ht="24.95" customHeight="1" x14ac:dyDescent="0.2">
      <c r="A184" s="119">
        <v>7</v>
      </c>
      <c r="B184" s="124" t="s">
        <v>315</v>
      </c>
      <c r="C184" s="124">
        <v>4971.54</v>
      </c>
      <c r="D184" s="124">
        <v>200530</v>
      </c>
      <c r="E184" s="124">
        <v>530</v>
      </c>
      <c r="F184" s="124">
        <v>19600</v>
      </c>
      <c r="G184" s="124">
        <v>600</v>
      </c>
      <c r="H184" s="124">
        <v>600</v>
      </c>
      <c r="I184" s="124">
        <v>600</v>
      </c>
    </row>
    <row r="185" spans="1:9" ht="21" customHeight="1" x14ac:dyDescent="0.2">
      <c r="A185" s="116">
        <v>71</v>
      </c>
      <c r="B185" s="140" t="s">
        <v>314</v>
      </c>
      <c r="C185" s="126">
        <v>4613.33</v>
      </c>
      <c r="D185" s="126">
        <v>200000</v>
      </c>
      <c r="E185" s="126">
        <v>0</v>
      </c>
      <c r="F185" s="126">
        <v>18000</v>
      </c>
      <c r="G185" s="126">
        <v>0</v>
      </c>
      <c r="H185" s="126">
        <v>0</v>
      </c>
      <c r="I185" s="126">
        <v>0</v>
      </c>
    </row>
    <row r="186" spans="1:9" ht="18" customHeight="1" x14ac:dyDescent="0.2">
      <c r="A186" s="117">
        <v>711</v>
      </c>
      <c r="B186" s="128" t="s">
        <v>313</v>
      </c>
      <c r="C186" s="126">
        <v>4613.33</v>
      </c>
      <c r="D186" s="126">
        <v>200000</v>
      </c>
      <c r="E186" s="126">
        <v>0</v>
      </c>
      <c r="F186" s="126">
        <v>18000</v>
      </c>
      <c r="G186" s="126">
        <v>0</v>
      </c>
      <c r="H186" s="126">
        <v>0</v>
      </c>
      <c r="I186" s="126">
        <v>0</v>
      </c>
    </row>
    <row r="187" spans="1:9" ht="15" customHeight="1" x14ac:dyDescent="0.2">
      <c r="A187" s="37">
        <v>7111</v>
      </c>
      <c r="B187" s="129" t="s">
        <v>312</v>
      </c>
      <c r="C187" s="129">
        <v>4613.33</v>
      </c>
      <c r="D187" s="129">
        <v>200000</v>
      </c>
      <c r="E187" s="13">
        <v>0</v>
      </c>
      <c r="F187" s="13">
        <v>18000</v>
      </c>
      <c r="G187" s="13">
        <v>0</v>
      </c>
      <c r="H187" s="13">
        <v>0</v>
      </c>
      <c r="I187" s="13">
        <v>0</v>
      </c>
    </row>
    <row r="188" spans="1:9" ht="13.5" customHeight="1" x14ac:dyDescent="0.2">
      <c r="A188" s="38">
        <v>71112</v>
      </c>
      <c r="B188" s="132" t="s">
        <v>311</v>
      </c>
      <c r="C188" s="129"/>
      <c r="D188" s="129"/>
      <c r="E188" s="13">
        <v>0</v>
      </c>
      <c r="F188" s="13">
        <v>18000</v>
      </c>
      <c r="G188" s="13">
        <v>0</v>
      </c>
      <c r="H188" s="13">
        <v>0</v>
      </c>
      <c r="I188" s="13">
        <v>0</v>
      </c>
    </row>
    <row r="189" spans="1:9" ht="13.5" customHeight="1" x14ac:dyDescent="0.2">
      <c r="A189" s="38">
        <v>71112</v>
      </c>
      <c r="B189" s="132" t="s">
        <v>310</v>
      </c>
      <c r="C189" s="129"/>
      <c r="D189" s="129"/>
      <c r="E189" s="13">
        <v>0</v>
      </c>
      <c r="F189" s="13">
        <v>18000</v>
      </c>
      <c r="G189" s="13">
        <v>0</v>
      </c>
      <c r="H189" s="13">
        <v>0</v>
      </c>
      <c r="I189" s="13">
        <v>0</v>
      </c>
    </row>
    <row r="190" spans="1:9" ht="13.5" customHeight="1" x14ac:dyDescent="0.2">
      <c r="A190" s="38">
        <v>71112</v>
      </c>
      <c r="B190" s="132" t="s">
        <v>309</v>
      </c>
      <c r="C190" s="129">
        <v>4613.33</v>
      </c>
      <c r="D190" s="129"/>
      <c r="E190" s="13">
        <v>0</v>
      </c>
      <c r="F190" s="13">
        <v>18000</v>
      </c>
      <c r="G190" s="13">
        <v>0</v>
      </c>
      <c r="H190" s="13">
        <v>0</v>
      </c>
      <c r="I190" s="13">
        <v>0</v>
      </c>
    </row>
    <row r="191" spans="1:9" ht="21" customHeight="1" x14ac:dyDescent="0.2">
      <c r="A191" s="116">
        <v>72</v>
      </c>
      <c r="B191" s="140" t="s">
        <v>308</v>
      </c>
      <c r="C191" s="126">
        <v>358.21</v>
      </c>
      <c r="D191" s="126">
        <v>530</v>
      </c>
      <c r="E191" s="126">
        <v>530</v>
      </c>
      <c r="F191" s="126">
        <v>1600</v>
      </c>
      <c r="G191" s="126">
        <v>600</v>
      </c>
      <c r="H191" s="126">
        <v>600</v>
      </c>
      <c r="I191" s="126">
        <v>600</v>
      </c>
    </row>
    <row r="192" spans="1:9" ht="18" customHeight="1" x14ac:dyDescent="0.2">
      <c r="A192" s="117">
        <v>721</v>
      </c>
      <c r="B192" s="128" t="s">
        <v>307</v>
      </c>
      <c r="C192" s="126">
        <v>358.21</v>
      </c>
      <c r="D192" s="126">
        <v>530</v>
      </c>
      <c r="E192" s="126">
        <v>530</v>
      </c>
      <c r="F192" s="126">
        <v>1600</v>
      </c>
      <c r="G192" s="126">
        <v>600</v>
      </c>
      <c r="H192" s="126">
        <v>600</v>
      </c>
      <c r="I192" s="126">
        <v>600</v>
      </c>
    </row>
    <row r="193" spans="1:9" ht="15" customHeight="1" x14ac:dyDescent="0.2">
      <c r="A193" s="37">
        <v>7211</v>
      </c>
      <c r="B193" s="129" t="s">
        <v>306</v>
      </c>
      <c r="C193" s="129">
        <v>358.21</v>
      </c>
      <c r="D193" s="129">
        <v>530</v>
      </c>
      <c r="E193" s="13">
        <v>530</v>
      </c>
      <c r="F193" s="13">
        <v>1600</v>
      </c>
      <c r="G193" s="13">
        <v>600</v>
      </c>
      <c r="H193" s="13">
        <v>600</v>
      </c>
      <c r="I193" s="13">
        <v>600</v>
      </c>
    </row>
    <row r="194" spans="1:9" ht="13.5" customHeight="1" x14ac:dyDescent="0.2">
      <c r="A194" s="38">
        <v>72119</v>
      </c>
      <c r="B194" s="132" t="s">
        <v>305</v>
      </c>
      <c r="C194" s="129">
        <v>358.21</v>
      </c>
      <c r="D194" s="129">
        <v>530</v>
      </c>
      <c r="E194" s="13">
        <v>530</v>
      </c>
      <c r="F194" s="13">
        <v>1600</v>
      </c>
      <c r="G194" s="13">
        <v>600</v>
      </c>
      <c r="H194" s="13">
        <v>600</v>
      </c>
      <c r="I194" s="13">
        <v>600</v>
      </c>
    </row>
    <row r="195" spans="1:9" ht="27" customHeight="1" x14ac:dyDescent="0.2">
      <c r="A195" s="34" t="s">
        <v>178</v>
      </c>
      <c r="B195" s="134" t="s">
        <v>177</v>
      </c>
      <c r="C195" s="135"/>
      <c r="D195" s="135"/>
      <c r="E195" s="135"/>
      <c r="F195" s="13">
        <v>0</v>
      </c>
      <c r="G195" s="13">
        <v>0</v>
      </c>
      <c r="H195" s="124"/>
      <c r="I195" s="144"/>
    </row>
    <row r="196" spans="1:9" ht="9.9499999999999993" customHeight="1" x14ac:dyDescent="0.2">
      <c r="A196" s="31">
        <v>1</v>
      </c>
      <c r="B196" s="123">
        <v>2</v>
      </c>
      <c r="C196" s="16"/>
      <c r="D196" s="16"/>
      <c r="E196" s="16"/>
      <c r="F196" s="13">
        <v>0</v>
      </c>
      <c r="G196" s="13">
        <v>0</v>
      </c>
      <c r="H196" s="13">
        <v>0</v>
      </c>
      <c r="I196" s="13">
        <v>0</v>
      </c>
    </row>
    <row r="197" spans="1:9" ht="24.95" customHeight="1" x14ac:dyDescent="0.2">
      <c r="A197" s="119" t="s">
        <v>461</v>
      </c>
      <c r="B197" s="124" t="s">
        <v>304</v>
      </c>
      <c r="C197" s="124">
        <v>0</v>
      </c>
      <c r="D197" s="124">
        <v>0</v>
      </c>
      <c r="E197" s="124">
        <v>0</v>
      </c>
      <c r="F197" s="124">
        <v>0</v>
      </c>
      <c r="G197" s="124">
        <v>1250000</v>
      </c>
      <c r="H197" s="124">
        <v>0</v>
      </c>
      <c r="I197" s="124">
        <v>0</v>
      </c>
    </row>
    <row r="198" spans="1:9" ht="21" customHeight="1" x14ac:dyDescent="0.2">
      <c r="A198" s="39">
        <v>83</v>
      </c>
      <c r="B198" s="131" t="s">
        <v>303</v>
      </c>
      <c r="C198" s="126">
        <v>0</v>
      </c>
      <c r="D198" s="126"/>
      <c r="E198" s="126"/>
      <c r="F198" s="13">
        <v>0</v>
      </c>
      <c r="G198" s="13">
        <v>0</v>
      </c>
      <c r="H198" s="13">
        <v>0</v>
      </c>
      <c r="I198" s="13">
        <v>0</v>
      </c>
    </row>
    <row r="199" spans="1:9" ht="22.5" customHeight="1" x14ac:dyDescent="0.2">
      <c r="A199" s="39">
        <v>832</v>
      </c>
      <c r="B199" s="145" t="s">
        <v>302</v>
      </c>
      <c r="C199" s="126">
        <v>0</v>
      </c>
      <c r="D199" s="126">
        <v>0</v>
      </c>
      <c r="E199" s="126">
        <v>0</v>
      </c>
      <c r="F199" s="126">
        <v>0</v>
      </c>
      <c r="G199" s="126">
        <v>0</v>
      </c>
      <c r="H199" s="126">
        <v>0</v>
      </c>
      <c r="I199" s="126">
        <v>0</v>
      </c>
    </row>
    <row r="200" spans="1:9" ht="15" customHeight="1" x14ac:dyDescent="0.2">
      <c r="A200" s="37">
        <v>8321</v>
      </c>
      <c r="B200" s="137" t="s">
        <v>301</v>
      </c>
      <c r="C200" s="129"/>
      <c r="D200" s="129"/>
      <c r="E200" s="13">
        <v>0</v>
      </c>
      <c r="F200" s="13">
        <v>0</v>
      </c>
      <c r="G200" s="13">
        <v>0</v>
      </c>
      <c r="H200" s="13">
        <v>0</v>
      </c>
      <c r="I200" s="13">
        <v>0</v>
      </c>
    </row>
    <row r="201" spans="1:9" ht="21" customHeight="1" x14ac:dyDescent="0.2">
      <c r="A201" s="39">
        <v>84</v>
      </c>
      <c r="B201" s="126" t="s">
        <v>300</v>
      </c>
      <c r="C201" s="126">
        <v>0</v>
      </c>
      <c r="D201" s="126">
        <v>0</v>
      </c>
      <c r="E201" s="126">
        <v>0</v>
      </c>
      <c r="F201" s="126">
        <v>0</v>
      </c>
      <c r="G201" s="126">
        <v>1250000</v>
      </c>
      <c r="H201" s="13">
        <v>0</v>
      </c>
      <c r="I201" s="13">
        <v>0</v>
      </c>
    </row>
    <row r="202" spans="1:9" ht="22.5" customHeight="1" x14ac:dyDescent="0.2">
      <c r="A202" s="39">
        <v>842</v>
      </c>
      <c r="B202" s="145" t="s">
        <v>299</v>
      </c>
      <c r="C202" s="126">
        <v>0</v>
      </c>
      <c r="D202" s="126">
        <v>0</v>
      </c>
      <c r="E202" s="126">
        <v>0</v>
      </c>
      <c r="F202" s="126">
        <v>0</v>
      </c>
      <c r="G202" s="126">
        <v>1250000</v>
      </c>
      <c r="H202" s="13">
        <v>0</v>
      </c>
      <c r="I202" s="13">
        <v>0</v>
      </c>
    </row>
    <row r="203" spans="1:9" ht="15" customHeight="1" x14ac:dyDescent="0.2">
      <c r="A203" s="37">
        <v>8422</v>
      </c>
      <c r="B203" s="127" t="s">
        <v>298</v>
      </c>
      <c r="C203" s="129"/>
      <c r="D203" s="129"/>
      <c r="E203" s="13">
        <v>0</v>
      </c>
      <c r="F203" s="13">
        <v>0</v>
      </c>
      <c r="G203" s="13">
        <v>1250000</v>
      </c>
      <c r="H203" s="13">
        <v>0</v>
      </c>
      <c r="I203" s="13">
        <v>0</v>
      </c>
    </row>
    <row r="204" spans="1:9" ht="22.5" customHeight="1" x14ac:dyDescent="0.2">
      <c r="A204" s="39">
        <v>847</v>
      </c>
      <c r="B204" s="145" t="s">
        <v>297</v>
      </c>
      <c r="C204" s="126">
        <v>0</v>
      </c>
      <c r="D204" s="126">
        <v>0</v>
      </c>
      <c r="E204" s="126">
        <v>0</v>
      </c>
      <c r="F204" s="126">
        <v>0</v>
      </c>
      <c r="G204" s="126">
        <v>0</v>
      </c>
      <c r="H204" s="13">
        <v>0</v>
      </c>
      <c r="I204" s="13">
        <v>0</v>
      </c>
    </row>
    <row r="205" spans="1:9" ht="15" customHeight="1" x14ac:dyDescent="0.2">
      <c r="A205" s="37">
        <v>8471</v>
      </c>
      <c r="B205" s="127" t="s">
        <v>296</v>
      </c>
      <c r="C205" s="129">
        <v>0</v>
      </c>
      <c r="D205" s="129"/>
      <c r="E205" s="13">
        <v>0</v>
      </c>
      <c r="F205" s="13">
        <v>0</v>
      </c>
      <c r="G205" s="13">
        <v>0</v>
      </c>
      <c r="H205" s="13">
        <v>0</v>
      </c>
      <c r="I205" s="13">
        <v>0</v>
      </c>
    </row>
    <row r="206" spans="1:9" ht="15" customHeight="1" x14ac:dyDescent="0.2">
      <c r="A206" s="37">
        <v>84711</v>
      </c>
      <c r="B206" s="127" t="s">
        <v>295</v>
      </c>
      <c r="C206" s="129"/>
      <c r="D206" s="129"/>
      <c r="E206" s="129"/>
      <c r="F206" s="13">
        <v>0</v>
      </c>
      <c r="G206" s="13">
        <v>0</v>
      </c>
      <c r="H206" s="13">
        <v>0</v>
      </c>
      <c r="I206" s="13">
        <v>0</v>
      </c>
    </row>
    <row r="207" spans="1:9" ht="15" customHeight="1" x14ac:dyDescent="0.2">
      <c r="A207" s="37">
        <v>84712</v>
      </c>
      <c r="B207" s="127" t="s">
        <v>294</v>
      </c>
      <c r="C207" s="129"/>
      <c r="D207" s="129"/>
      <c r="E207" s="129"/>
      <c r="F207" s="13">
        <v>0</v>
      </c>
      <c r="G207" s="13">
        <v>0</v>
      </c>
      <c r="H207" s="13">
        <v>0</v>
      </c>
      <c r="I207" s="13">
        <v>0</v>
      </c>
    </row>
    <row r="208" spans="1:9" ht="24" customHeight="1" x14ac:dyDescent="0.2">
      <c r="A208" s="119"/>
      <c r="B208" s="124" t="s">
        <v>293</v>
      </c>
      <c r="C208" s="124">
        <v>4790402.46</v>
      </c>
      <c r="D208" s="124">
        <v>6991250</v>
      </c>
      <c r="E208" s="124">
        <v>7069560</v>
      </c>
      <c r="F208" s="124">
        <v>5625150</v>
      </c>
      <c r="G208" s="124">
        <v>7953010</v>
      </c>
      <c r="H208" s="124">
        <v>6080800</v>
      </c>
      <c r="I208" s="124">
        <v>6355300</v>
      </c>
    </row>
    <row r="209" spans="1:9" ht="53.25" customHeight="1" x14ac:dyDescent="0.2">
      <c r="A209" s="40"/>
      <c r="B209" s="11"/>
      <c r="C209" s="11"/>
      <c r="D209" s="11"/>
      <c r="E209" s="11"/>
      <c r="F209" s="13">
        <v>0</v>
      </c>
      <c r="G209" s="13">
        <v>0</v>
      </c>
      <c r="H209" s="13"/>
      <c r="I209" s="13"/>
    </row>
    <row r="210" spans="1:9" ht="28.5" customHeight="1" x14ac:dyDescent="0.2">
      <c r="A210" s="41" t="s">
        <v>292</v>
      </c>
      <c r="B210" s="146"/>
      <c r="C210" s="11"/>
      <c r="D210" s="11"/>
      <c r="E210" s="11"/>
      <c r="F210" s="13">
        <v>0</v>
      </c>
      <c r="G210" s="13">
        <v>0</v>
      </c>
      <c r="H210" s="13"/>
      <c r="I210" s="13"/>
    </row>
    <row r="211" spans="1:9" ht="22.5" customHeight="1" x14ac:dyDescent="0.2">
      <c r="A211" s="40"/>
      <c r="B211" s="11"/>
      <c r="C211" s="147"/>
      <c r="D211" s="147"/>
      <c r="E211" s="147"/>
      <c r="F211" s="13">
        <v>0</v>
      </c>
      <c r="G211" s="13">
        <v>0</v>
      </c>
      <c r="H211" s="13"/>
      <c r="I211" s="13"/>
    </row>
    <row r="212" spans="1:9" ht="27" customHeight="1" x14ac:dyDescent="0.2">
      <c r="A212" s="34" t="s">
        <v>178</v>
      </c>
      <c r="B212" s="134" t="s">
        <v>177</v>
      </c>
      <c r="C212" s="61" t="s">
        <v>291</v>
      </c>
      <c r="D212" s="61" t="s">
        <v>3</v>
      </c>
      <c r="E212" s="61" t="s">
        <v>4</v>
      </c>
      <c r="F212" s="61" t="s">
        <v>636</v>
      </c>
      <c r="G212" s="61" t="s">
        <v>456</v>
      </c>
      <c r="H212" s="61" t="s">
        <v>627</v>
      </c>
      <c r="I212" s="61" t="s">
        <v>628</v>
      </c>
    </row>
    <row r="213" spans="1:9" ht="9.9499999999999993" customHeight="1" x14ac:dyDescent="0.2">
      <c r="A213" s="31">
        <v>1</v>
      </c>
      <c r="B213" s="123">
        <v>2</v>
      </c>
      <c r="C213" s="16">
        <v>6</v>
      </c>
      <c r="D213" s="16"/>
      <c r="E213" s="16"/>
      <c r="F213" s="13">
        <v>0</v>
      </c>
      <c r="G213" s="13">
        <v>0</v>
      </c>
      <c r="H213" s="13">
        <v>0</v>
      </c>
      <c r="I213" s="13">
        <v>0</v>
      </c>
    </row>
    <row r="214" spans="1:9" ht="24" customHeight="1" x14ac:dyDescent="0.2">
      <c r="A214" s="119">
        <v>3</v>
      </c>
      <c r="B214" s="124" t="s">
        <v>290</v>
      </c>
      <c r="C214" s="124">
        <v>4098087.4660000005</v>
      </c>
      <c r="D214" s="124">
        <v>5886750</v>
      </c>
      <c r="E214" s="124">
        <v>5104671</v>
      </c>
      <c r="F214" s="124">
        <v>5175061</v>
      </c>
      <c r="G214" s="124">
        <v>5370710</v>
      </c>
      <c r="H214" s="124">
        <v>5275800</v>
      </c>
      <c r="I214" s="124">
        <v>5423300</v>
      </c>
    </row>
    <row r="215" spans="1:9" ht="21" customHeight="1" x14ac:dyDescent="0.2">
      <c r="A215" s="116" t="s">
        <v>605</v>
      </c>
      <c r="B215" s="148" t="s">
        <v>289</v>
      </c>
      <c r="C215" s="125">
        <v>992871.01</v>
      </c>
      <c r="D215" s="125">
        <v>1345400</v>
      </c>
      <c r="E215" s="125">
        <v>1406400</v>
      </c>
      <c r="F215" s="125">
        <v>1414000</v>
      </c>
      <c r="G215" s="125">
        <v>1632500</v>
      </c>
      <c r="H215" s="125">
        <v>1748100</v>
      </c>
      <c r="I215" s="125">
        <v>1806200</v>
      </c>
    </row>
    <row r="216" spans="1:9" ht="18" customHeight="1" x14ac:dyDescent="0.2">
      <c r="A216" s="117" t="s">
        <v>631</v>
      </c>
      <c r="B216" s="128" t="s">
        <v>288</v>
      </c>
      <c r="C216" s="126">
        <v>828204</v>
      </c>
      <c r="D216" s="126">
        <v>1109000</v>
      </c>
      <c r="E216" s="126">
        <v>1169000</v>
      </c>
      <c r="F216" s="126">
        <v>1175000</v>
      </c>
      <c r="G216" s="126">
        <v>1340000</v>
      </c>
      <c r="H216" s="126">
        <v>1437000</v>
      </c>
      <c r="I216" s="126">
        <v>1487000</v>
      </c>
    </row>
    <row r="217" spans="1:9" ht="15" customHeight="1" x14ac:dyDescent="0.2">
      <c r="A217" s="37">
        <v>3111</v>
      </c>
      <c r="B217" s="129" t="s">
        <v>287</v>
      </c>
      <c r="C217" s="129">
        <v>828204</v>
      </c>
      <c r="D217" s="129">
        <v>1104000</v>
      </c>
      <c r="E217" s="129">
        <v>1164000</v>
      </c>
      <c r="F217" s="13">
        <v>1175000</v>
      </c>
      <c r="G217" s="13">
        <v>1340000</v>
      </c>
      <c r="H217" s="13">
        <v>1437000</v>
      </c>
      <c r="I217" s="13">
        <v>1487000</v>
      </c>
    </row>
    <row r="218" spans="1:9" ht="15" customHeight="1" x14ac:dyDescent="0.2">
      <c r="A218" s="37">
        <v>3113</v>
      </c>
      <c r="B218" s="129" t="s">
        <v>286</v>
      </c>
      <c r="C218" s="129"/>
      <c r="D218" s="129">
        <v>5000</v>
      </c>
      <c r="E218" s="129">
        <v>5000</v>
      </c>
      <c r="F218" s="13">
        <v>0</v>
      </c>
      <c r="G218" s="13">
        <v>0</v>
      </c>
      <c r="H218" s="13">
        <v>0</v>
      </c>
      <c r="I218" s="13">
        <v>0</v>
      </c>
    </row>
    <row r="219" spans="1:9" ht="18" customHeight="1" x14ac:dyDescent="0.2">
      <c r="A219" s="117">
        <v>312</v>
      </c>
      <c r="B219" s="128" t="s">
        <v>285</v>
      </c>
      <c r="C219" s="126">
        <v>26020</v>
      </c>
      <c r="D219" s="126">
        <v>45500</v>
      </c>
      <c r="E219" s="126">
        <v>45500</v>
      </c>
      <c r="F219" s="126">
        <v>42500</v>
      </c>
      <c r="G219" s="126">
        <v>62100</v>
      </c>
      <c r="H219" s="126">
        <v>71900</v>
      </c>
      <c r="I219" s="126">
        <v>72000</v>
      </c>
    </row>
    <row r="220" spans="1:9" ht="15" customHeight="1" x14ac:dyDescent="0.2">
      <c r="A220" s="37">
        <v>3121</v>
      </c>
      <c r="B220" s="129" t="s">
        <v>284</v>
      </c>
      <c r="C220" s="129">
        <v>26020</v>
      </c>
      <c r="D220" s="129">
        <v>45500</v>
      </c>
      <c r="E220" s="129">
        <v>45500</v>
      </c>
      <c r="F220" s="13">
        <v>42500</v>
      </c>
      <c r="G220" s="13">
        <v>62100</v>
      </c>
      <c r="H220" s="13">
        <v>71900</v>
      </c>
      <c r="I220" s="13">
        <v>72000</v>
      </c>
    </row>
    <row r="221" spans="1:9" ht="18" customHeight="1" x14ac:dyDescent="0.2">
      <c r="A221" s="117">
        <v>313</v>
      </c>
      <c r="B221" s="128" t="s">
        <v>283</v>
      </c>
      <c r="C221" s="126">
        <v>138647.01</v>
      </c>
      <c r="D221" s="126">
        <v>190900</v>
      </c>
      <c r="E221" s="126">
        <v>191900</v>
      </c>
      <c r="F221" s="126">
        <v>196500</v>
      </c>
      <c r="G221" s="126">
        <v>230400</v>
      </c>
      <c r="H221" s="126">
        <v>239200</v>
      </c>
      <c r="I221" s="126">
        <v>247200</v>
      </c>
    </row>
    <row r="222" spans="1:9" ht="15" customHeight="1" x14ac:dyDescent="0.2">
      <c r="A222" s="32">
        <v>3132</v>
      </c>
      <c r="B222" s="129" t="s">
        <v>282</v>
      </c>
      <c r="C222" s="129">
        <v>136659.01</v>
      </c>
      <c r="D222" s="129">
        <v>188800</v>
      </c>
      <c r="E222" s="129">
        <v>189800</v>
      </c>
      <c r="F222" s="13">
        <v>194400</v>
      </c>
      <c r="G222" s="13">
        <v>227900</v>
      </c>
      <c r="H222" s="13">
        <v>236500</v>
      </c>
      <c r="I222" s="13">
        <v>244500</v>
      </c>
    </row>
    <row r="223" spans="1:9" ht="15" customHeight="1" x14ac:dyDescent="0.2">
      <c r="A223" s="32">
        <v>3133</v>
      </c>
      <c r="B223" s="129" t="s">
        <v>281</v>
      </c>
      <c r="C223" s="129">
        <v>1988</v>
      </c>
      <c r="D223" s="129">
        <v>2100</v>
      </c>
      <c r="E223" s="129">
        <v>2100</v>
      </c>
      <c r="F223" s="13">
        <v>2100</v>
      </c>
      <c r="G223" s="13">
        <v>2500</v>
      </c>
      <c r="H223" s="13">
        <v>2700</v>
      </c>
      <c r="I223" s="13">
        <v>2700</v>
      </c>
    </row>
    <row r="224" spans="1:9" ht="21" customHeight="1" x14ac:dyDescent="0.2">
      <c r="A224" s="112" t="s">
        <v>632</v>
      </c>
      <c r="B224" s="125" t="s">
        <v>280</v>
      </c>
      <c r="C224" s="125">
        <v>1596624.73</v>
      </c>
      <c r="D224" s="125">
        <v>1849940</v>
      </c>
      <c r="E224" s="125">
        <v>1893140</v>
      </c>
      <c r="F224" s="125">
        <v>2087065</v>
      </c>
      <c r="G224" s="125">
        <v>2139500</v>
      </c>
      <c r="H224" s="125">
        <v>2153500</v>
      </c>
      <c r="I224" s="125">
        <v>2171100</v>
      </c>
    </row>
    <row r="225" spans="1:9" ht="18" customHeight="1" x14ac:dyDescent="0.2">
      <c r="A225" s="113">
        <v>321</v>
      </c>
      <c r="B225" s="128" t="s">
        <v>279</v>
      </c>
      <c r="C225" s="126">
        <v>63968.479999999996</v>
      </c>
      <c r="D225" s="126">
        <v>85500</v>
      </c>
      <c r="E225" s="126">
        <v>88500</v>
      </c>
      <c r="F225" s="126">
        <v>80400</v>
      </c>
      <c r="G225" s="126">
        <v>74200</v>
      </c>
      <c r="H225" s="126">
        <v>80200</v>
      </c>
      <c r="I225" s="126">
        <v>81200</v>
      </c>
    </row>
    <row r="226" spans="1:9" ht="15" customHeight="1" x14ac:dyDescent="0.2">
      <c r="A226" s="32">
        <v>3211</v>
      </c>
      <c r="B226" s="129" t="s">
        <v>278</v>
      </c>
      <c r="C226" s="129">
        <v>15455.48</v>
      </c>
      <c r="D226" s="129">
        <v>21000</v>
      </c>
      <c r="E226" s="129">
        <v>22000</v>
      </c>
      <c r="F226" s="13">
        <v>20600</v>
      </c>
      <c r="G226" s="13">
        <v>18700</v>
      </c>
      <c r="H226" s="13">
        <v>21500</v>
      </c>
      <c r="I226" s="13">
        <v>21500</v>
      </c>
    </row>
    <row r="227" spans="1:9" ht="15" customHeight="1" x14ac:dyDescent="0.2">
      <c r="A227" s="32">
        <v>3212</v>
      </c>
      <c r="B227" s="129" t="s">
        <v>277</v>
      </c>
      <c r="C227" s="129">
        <v>36719</v>
      </c>
      <c r="D227" s="129">
        <v>49500</v>
      </c>
      <c r="E227" s="129">
        <v>51500</v>
      </c>
      <c r="F227" s="13">
        <v>48800</v>
      </c>
      <c r="G227" s="13">
        <v>43000</v>
      </c>
      <c r="H227" s="13">
        <v>44500</v>
      </c>
      <c r="I227" s="13">
        <v>44500</v>
      </c>
    </row>
    <row r="228" spans="1:9" ht="15" customHeight="1" x14ac:dyDescent="0.2">
      <c r="A228" s="32">
        <v>3213</v>
      </c>
      <c r="B228" s="129" t="s">
        <v>276</v>
      </c>
      <c r="C228" s="129">
        <v>8582</v>
      </c>
      <c r="D228" s="129">
        <v>11500</v>
      </c>
      <c r="E228" s="129">
        <v>11500</v>
      </c>
      <c r="F228" s="13">
        <v>7500</v>
      </c>
      <c r="G228" s="13">
        <v>9000</v>
      </c>
      <c r="H228" s="13">
        <v>10500</v>
      </c>
      <c r="I228" s="13">
        <v>11500</v>
      </c>
    </row>
    <row r="229" spans="1:9" ht="15" customHeight="1" x14ac:dyDescent="0.2">
      <c r="A229" s="32">
        <v>3214</v>
      </c>
      <c r="B229" s="129" t="s">
        <v>275</v>
      </c>
      <c r="C229" s="129">
        <v>3212</v>
      </c>
      <c r="D229" s="129">
        <v>3500</v>
      </c>
      <c r="E229" s="129">
        <v>3500</v>
      </c>
      <c r="F229" s="13">
        <v>3500</v>
      </c>
      <c r="G229" s="13">
        <v>3500</v>
      </c>
      <c r="H229" s="13">
        <v>3700</v>
      </c>
      <c r="I229" s="13">
        <v>3700</v>
      </c>
    </row>
    <row r="230" spans="1:9" ht="18" customHeight="1" x14ac:dyDescent="0.2">
      <c r="A230" s="113">
        <v>322</v>
      </c>
      <c r="B230" s="128" t="s">
        <v>274</v>
      </c>
      <c r="C230" s="126">
        <v>181101</v>
      </c>
      <c r="D230" s="126">
        <v>246400</v>
      </c>
      <c r="E230" s="126">
        <v>237400</v>
      </c>
      <c r="F230" s="126">
        <v>218400</v>
      </c>
      <c r="G230" s="126">
        <v>265300</v>
      </c>
      <c r="H230" s="126">
        <v>286600</v>
      </c>
      <c r="I230" s="126">
        <v>297800</v>
      </c>
    </row>
    <row r="231" spans="1:9" ht="15" customHeight="1" x14ac:dyDescent="0.2">
      <c r="A231" s="32">
        <v>3221</v>
      </c>
      <c r="B231" s="129" t="s">
        <v>273</v>
      </c>
      <c r="C231" s="129">
        <v>21946</v>
      </c>
      <c r="D231" s="129">
        <v>29900</v>
      </c>
      <c r="E231" s="129">
        <v>29900</v>
      </c>
      <c r="F231" s="13">
        <v>21900</v>
      </c>
      <c r="G231" s="13">
        <v>33100</v>
      </c>
      <c r="H231" s="13">
        <v>33200</v>
      </c>
      <c r="I231" s="13">
        <v>41200</v>
      </c>
    </row>
    <row r="232" spans="1:9" ht="15" customHeight="1" x14ac:dyDescent="0.2">
      <c r="A232" s="32">
        <v>3222</v>
      </c>
      <c r="B232" s="129" t="s">
        <v>272</v>
      </c>
      <c r="C232" s="129">
        <v>51210</v>
      </c>
      <c r="D232" s="129">
        <v>50000</v>
      </c>
      <c r="E232" s="129">
        <v>50000</v>
      </c>
      <c r="F232" s="13">
        <v>50000</v>
      </c>
      <c r="G232" s="13">
        <v>63900</v>
      </c>
      <c r="H232" s="13">
        <v>67500</v>
      </c>
      <c r="I232" s="13">
        <v>68500</v>
      </c>
    </row>
    <row r="233" spans="1:9" ht="27" customHeight="1" x14ac:dyDescent="0.2">
      <c r="A233" s="34" t="s">
        <v>178</v>
      </c>
      <c r="B233" s="134" t="s">
        <v>177</v>
      </c>
      <c r="C233" s="135"/>
      <c r="D233" s="129">
        <v>0</v>
      </c>
      <c r="E233" s="135"/>
      <c r="F233" s="13">
        <v>0</v>
      </c>
      <c r="G233" s="13">
        <v>0</v>
      </c>
      <c r="H233" s="13"/>
      <c r="I233" s="13"/>
    </row>
    <row r="234" spans="1:9" ht="9.9499999999999993" customHeight="1" x14ac:dyDescent="0.2">
      <c r="A234" s="31">
        <v>1</v>
      </c>
      <c r="B234" s="123">
        <v>2</v>
      </c>
      <c r="C234" s="16">
        <v>6</v>
      </c>
      <c r="D234" s="129">
        <v>0</v>
      </c>
      <c r="E234" s="16"/>
      <c r="F234" s="13">
        <v>0</v>
      </c>
      <c r="G234" s="13">
        <v>0</v>
      </c>
      <c r="H234" s="13">
        <v>0</v>
      </c>
      <c r="I234" s="13">
        <v>0</v>
      </c>
    </row>
    <row r="235" spans="1:9" ht="15" customHeight="1" x14ac:dyDescent="0.2">
      <c r="A235" s="32">
        <v>3223</v>
      </c>
      <c r="B235" s="129" t="s">
        <v>271</v>
      </c>
      <c r="C235" s="129">
        <v>84482</v>
      </c>
      <c r="D235" s="129">
        <v>124800</v>
      </c>
      <c r="E235" s="129">
        <v>114800</v>
      </c>
      <c r="F235" s="13">
        <v>114800</v>
      </c>
      <c r="G235" s="13">
        <v>126800</v>
      </c>
      <c r="H235" s="13">
        <v>139300</v>
      </c>
      <c r="I235" s="13">
        <v>140300</v>
      </c>
    </row>
    <row r="236" spans="1:9" ht="15" customHeight="1" x14ac:dyDescent="0.2">
      <c r="A236" s="32">
        <v>3224</v>
      </c>
      <c r="B236" s="129" t="s">
        <v>270</v>
      </c>
      <c r="C236" s="129">
        <v>5847</v>
      </c>
      <c r="D236" s="129">
        <v>28900</v>
      </c>
      <c r="E236" s="129">
        <v>29400</v>
      </c>
      <c r="F236" s="13">
        <v>19400</v>
      </c>
      <c r="G236" s="13">
        <v>30100</v>
      </c>
      <c r="H236" s="13">
        <v>34200</v>
      </c>
      <c r="I236" s="13">
        <v>34400</v>
      </c>
    </row>
    <row r="237" spans="1:9" ht="15" customHeight="1" x14ac:dyDescent="0.2">
      <c r="A237" s="32">
        <v>3225</v>
      </c>
      <c r="B237" s="129" t="s">
        <v>269</v>
      </c>
      <c r="C237" s="129">
        <v>14777</v>
      </c>
      <c r="D237" s="129">
        <v>11800</v>
      </c>
      <c r="E237" s="129">
        <v>12300</v>
      </c>
      <c r="F237" s="13">
        <v>12300</v>
      </c>
      <c r="G237" s="13">
        <v>10400</v>
      </c>
      <c r="H237" s="13">
        <v>11400</v>
      </c>
      <c r="I237" s="13">
        <v>12400</v>
      </c>
    </row>
    <row r="238" spans="1:9" ht="15" customHeight="1" x14ac:dyDescent="0.2">
      <c r="A238" s="32">
        <v>3227</v>
      </c>
      <c r="B238" s="129" t="s">
        <v>268</v>
      </c>
      <c r="C238" s="129">
        <v>2839</v>
      </c>
      <c r="D238" s="129">
        <v>1000</v>
      </c>
      <c r="E238" s="129">
        <v>1000</v>
      </c>
      <c r="F238" s="13">
        <v>0</v>
      </c>
      <c r="G238" s="13">
        <v>1000</v>
      </c>
      <c r="H238" s="13">
        <v>1000</v>
      </c>
      <c r="I238" s="13">
        <v>1000</v>
      </c>
    </row>
    <row r="239" spans="1:9" ht="18" customHeight="1" x14ac:dyDescent="0.2">
      <c r="A239" s="113">
        <v>323</v>
      </c>
      <c r="B239" s="128" t="s">
        <v>267</v>
      </c>
      <c r="C239" s="126">
        <v>1046485.8599999999</v>
      </c>
      <c r="D239" s="126">
        <v>1042590</v>
      </c>
      <c r="E239" s="126">
        <v>1057290</v>
      </c>
      <c r="F239" s="126">
        <v>1350840</v>
      </c>
      <c r="G239" s="126">
        <v>1348300</v>
      </c>
      <c r="H239" s="126">
        <v>1327000</v>
      </c>
      <c r="I239" s="126">
        <v>1331600</v>
      </c>
    </row>
    <row r="240" spans="1:9" ht="15" customHeight="1" x14ac:dyDescent="0.2">
      <c r="A240" s="32">
        <v>3231</v>
      </c>
      <c r="B240" s="129" t="s">
        <v>266</v>
      </c>
      <c r="C240" s="129">
        <v>28592.880000000001</v>
      </c>
      <c r="D240" s="129">
        <v>37200</v>
      </c>
      <c r="E240" s="129">
        <v>37200</v>
      </c>
      <c r="F240" s="13">
        <v>37900</v>
      </c>
      <c r="G240" s="13">
        <v>37500</v>
      </c>
      <c r="H240" s="13">
        <v>43900</v>
      </c>
      <c r="I240" s="13">
        <v>44000</v>
      </c>
    </row>
    <row r="241" spans="1:9" ht="15" customHeight="1" x14ac:dyDescent="0.2">
      <c r="A241" s="32">
        <v>3232</v>
      </c>
      <c r="B241" s="129" t="s">
        <v>265</v>
      </c>
      <c r="C241" s="129">
        <v>679754.91</v>
      </c>
      <c r="D241" s="129">
        <v>592200</v>
      </c>
      <c r="E241" s="129">
        <v>581200</v>
      </c>
      <c r="F241" s="13">
        <v>804200</v>
      </c>
      <c r="G241" s="13">
        <v>796400</v>
      </c>
      <c r="H241" s="13">
        <v>855400</v>
      </c>
      <c r="I241" s="13">
        <v>856400</v>
      </c>
    </row>
    <row r="242" spans="1:9" ht="15" customHeight="1" x14ac:dyDescent="0.2">
      <c r="A242" s="32">
        <v>3233</v>
      </c>
      <c r="B242" s="129" t="s">
        <v>264</v>
      </c>
      <c r="C242" s="129">
        <v>9590.82</v>
      </c>
      <c r="D242" s="129">
        <v>17300</v>
      </c>
      <c r="E242" s="129">
        <v>11300</v>
      </c>
      <c r="F242" s="13">
        <v>7300</v>
      </c>
      <c r="G242" s="13">
        <v>11000</v>
      </c>
      <c r="H242" s="13">
        <v>11500</v>
      </c>
      <c r="I242" s="13">
        <v>11500</v>
      </c>
    </row>
    <row r="243" spans="1:9" ht="15" customHeight="1" x14ac:dyDescent="0.2">
      <c r="A243" s="32">
        <v>3234</v>
      </c>
      <c r="B243" s="129" t="s">
        <v>263</v>
      </c>
      <c r="C243" s="129">
        <v>82856.539999999994</v>
      </c>
      <c r="D243" s="129">
        <v>109400</v>
      </c>
      <c r="E243" s="129">
        <v>86400</v>
      </c>
      <c r="F243" s="13">
        <v>70400</v>
      </c>
      <c r="G243" s="13">
        <v>70600</v>
      </c>
      <c r="H243" s="13">
        <v>71200</v>
      </c>
      <c r="I243" s="13">
        <v>71200</v>
      </c>
    </row>
    <row r="244" spans="1:9" ht="15" customHeight="1" x14ac:dyDescent="0.2">
      <c r="A244" s="32">
        <v>3235</v>
      </c>
      <c r="B244" s="129" t="s">
        <v>262</v>
      </c>
      <c r="C244" s="129">
        <v>5276.21</v>
      </c>
      <c r="D244" s="129">
        <v>500</v>
      </c>
      <c r="E244" s="129">
        <v>500</v>
      </c>
      <c r="F244" s="13">
        <v>800</v>
      </c>
      <c r="G244" s="13">
        <v>800</v>
      </c>
      <c r="H244" s="13">
        <v>800</v>
      </c>
      <c r="I244" s="13">
        <v>800</v>
      </c>
    </row>
    <row r="245" spans="1:9" ht="15" customHeight="1" x14ac:dyDescent="0.2">
      <c r="A245" s="32">
        <v>3236</v>
      </c>
      <c r="B245" s="129" t="s">
        <v>261</v>
      </c>
      <c r="C245" s="129">
        <v>10010.35</v>
      </c>
      <c r="D245" s="129">
        <v>12560</v>
      </c>
      <c r="E245" s="129">
        <v>12060</v>
      </c>
      <c r="F245" s="13">
        <v>12060</v>
      </c>
      <c r="G245" s="13">
        <v>16500</v>
      </c>
      <c r="H245" s="13">
        <v>19300</v>
      </c>
      <c r="I245" s="13">
        <v>21800</v>
      </c>
    </row>
    <row r="246" spans="1:9" ht="15" customHeight="1" x14ac:dyDescent="0.2">
      <c r="A246" s="32">
        <v>3237</v>
      </c>
      <c r="B246" s="129" t="s">
        <v>260</v>
      </c>
      <c r="C246" s="129">
        <v>131896.99</v>
      </c>
      <c r="D246" s="129">
        <v>146200</v>
      </c>
      <c r="E246" s="129">
        <v>203700</v>
      </c>
      <c r="F246" s="13">
        <v>292700</v>
      </c>
      <c r="G246" s="13">
        <v>276100</v>
      </c>
      <c r="H246" s="13">
        <v>183000</v>
      </c>
      <c r="I246" s="13">
        <v>183000</v>
      </c>
    </row>
    <row r="247" spans="1:9" ht="15" customHeight="1" x14ac:dyDescent="0.2">
      <c r="A247" s="32">
        <v>3238</v>
      </c>
      <c r="B247" s="129" t="s">
        <v>259</v>
      </c>
      <c r="C247" s="129">
        <v>43500.07</v>
      </c>
      <c r="D247" s="129">
        <v>48730</v>
      </c>
      <c r="E247" s="129">
        <v>48730</v>
      </c>
      <c r="F247" s="13">
        <v>47730</v>
      </c>
      <c r="G247" s="13">
        <v>49600</v>
      </c>
      <c r="H247" s="13">
        <v>58900</v>
      </c>
      <c r="I247" s="13">
        <v>59900</v>
      </c>
    </row>
    <row r="248" spans="1:9" ht="15" customHeight="1" x14ac:dyDescent="0.2">
      <c r="A248" s="32">
        <v>3239</v>
      </c>
      <c r="B248" s="129" t="s">
        <v>258</v>
      </c>
      <c r="C248" s="129">
        <v>55007.09</v>
      </c>
      <c r="D248" s="129">
        <v>78500</v>
      </c>
      <c r="E248" s="129">
        <v>76200</v>
      </c>
      <c r="F248" s="13">
        <v>77750</v>
      </c>
      <c r="G248" s="13">
        <v>89800</v>
      </c>
      <c r="H248" s="13">
        <v>83000</v>
      </c>
      <c r="I248" s="13">
        <v>83000</v>
      </c>
    </row>
    <row r="249" spans="1:9" ht="18" customHeight="1" x14ac:dyDescent="0.2">
      <c r="A249" s="113">
        <v>324</v>
      </c>
      <c r="B249" s="133" t="s">
        <v>257</v>
      </c>
      <c r="C249" s="126">
        <v>0</v>
      </c>
      <c r="D249" s="126">
        <v>0</v>
      </c>
      <c r="E249" s="126">
        <v>0</v>
      </c>
      <c r="F249" s="126">
        <v>0</v>
      </c>
      <c r="G249" s="126">
        <v>0</v>
      </c>
      <c r="H249" s="126">
        <v>0</v>
      </c>
      <c r="I249" s="126">
        <v>0</v>
      </c>
    </row>
    <row r="250" spans="1:9" ht="15.75" customHeight="1" x14ac:dyDescent="0.2">
      <c r="A250" s="32">
        <v>3241</v>
      </c>
      <c r="B250" s="129" t="s">
        <v>256</v>
      </c>
      <c r="C250" s="129">
        <v>0</v>
      </c>
      <c r="D250" s="129">
        <v>0</v>
      </c>
      <c r="E250" s="129">
        <v>0</v>
      </c>
      <c r="F250" s="13">
        <v>0</v>
      </c>
      <c r="G250" s="13">
        <v>0</v>
      </c>
      <c r="H250" s="13">
        <v>0</v>
      </c>
      <c r="I250" s="13">
        <v>0</v>
      </c>
    </row>
    <row r="251" spans="1:9" ht="18" customHeight="1" x14ac:dyDescent="0.2">
      <c r="A251" s="113">
        <v>329</v>
      </c>
      <c r="B251" s="133" t="s">
        <v>255</v>
      </c>
      <c r="C251" s="126">
        <v>305069.39</v>
      </c>
      <c r="D251" s="126">
        <v>475450</v>
      </c>
      <c r="E251" s="126">
        <v>509950</v>
      </c>
      <c r="F251" s="126">
        <v>437425</v>
      </c>
      <c r="G251" s="126">
        <v>451700</v>
      </c>
      <c r="H251" s="126">
        <v>459700</v>
      </c>
      <c r="I251" s="126">
        <v>460500</v>
      </c>
    </row>
    <row r="252" spans="1:9" ht="15" customHeight="1" x14ac:dyDescent="0.2">
      <c r="A252" s="32">
        <v>3291</v>
      </c>
      <c r="B252" s="129" t="s">
        <v>254</v>
      </c>
      <c r="C252" s="129">
        <v>12042.89</v>
      </c>
      <c r="D252" s="129">
        <v>12000</v>
      </c>
      <c r="E252" s="129">
        <v>12000</v>
      </c>
      <c r="F252" s="13">
        <v>8000</v>
      </c>
      <c r="G252" s="13">
        <v>8000</v>
      </c>
      <c r="H252" s="13">
        <v>8000</v>
      </c>
      <c r="I252" s="13">
        <v>8000</v>
      </c>
    </row>
    <row r="253" spans="1:9" ht="15" customHeight="1" x14ac:dyDescent="0.2">
      <c r="A253" s="32">
        <v>3292</v>
      </c>
      <c r="B253" s="129" t="s">
        <v>253</v>
      </c>
      <c r="C253" s="129">
        <v>7778.49</v>
      </c>
      <c r="D253" s="129">
        <v>10600</v>
      </c>
      <c r="E253" s="129">
        <v>10600</v>
      </c>
      <c r="F253" s="13">
        <v>10600</v>
      </c>
      <c r="G253" s="13">
        <v>10700</v>
      </c>
      <c r="H253" s="13">
        <v>10800</v>
      </c>
      <c r="I253" s="13">
        <v>11100</v>
      </c>
    </row>
    <row r="254" spans="1:9" ht="15" customHeight="1" x14ac:dyDescent="0.2">
      <c r="A254" s="32">
        <v>3293</v>
      </c>
      <c r="B254" s="129" t="s">
        <v>252</v>
      </c>
      <c r="C254" s="129">
        <v>6705.18</v>
      </c>
      <c r="D254" s="129">
        <v>18400</v>
      </c>
      <c r="E254" s="129">
        <v>18400</v>
      </c>
      <c r="F254" s="13">
        <v>13600</v>
      </c>
      <c r="G254" s="13">
        <v>11700</v>
      </c>
      <c r="H254" s="13">
        <v>12000</v>
      </c>
      <c r="I254" s="13">
        <v>12300</v>
      </c>
    </row>
    <row r="255" spans="1:9" ht="15" customHeight="1" x14ac:dyDescent="0.2">
      <c r="A255" s="32">
        <v>3294</v>
      </c>
      <c r="B255" s="129" t="s">
        <v>251</v>
      </c>
      <c r="C255" s="129">
        <v>8329.24</v>
      </c>
      <c r="D255" s="129">
        <v>15800</v>
      </c>
      <c r="E255" s="129">
        <v>15800</v>
      </c>
      <c r="F255" s="13">
        <v>15800</v>
      </c>
      <c r="G255" s="13">
        <v>15700</v>
      </c>
      <c r="H255" s="13">
        <v>15700</v>
      </c>
      <c r="I255" s="13">
        <v>15700</v>
      </c>
    </row>
    <row r="256" spans="1:9" ht="15" customHeight="1" x14ac:dyDescent="0.2">
      <c r="A256" s="32">
        <v>3295</v>
      </c>
      <c r="B256" s="129" t="s">
        <v>250</v>
      </c>
      <c r="C256" s="129">
        <v>434.65</v>
      </c>
      <c r="D256" s="129">
        <v>1000</v>
      </c>
      <c r="E256" s="129">
        <v>1000</v>
      </c>
      <c r="F256" s="13">
        <v>1000</v>
      </c>
      <c r="G256" s="13">
        <v>1000</v>
      </c>
      <c r="H256" s="13">
        <v>1000</v>
      </c>
      <c r="I256" s="13">
        <v>1000</v>
      </c>
    </row>
    <row r="257" spans="1:9" ht="15" customHeight="1" x14ac:dyDescent="0.2">
      <c r="A257" s="32">
        <v>3296</v>
      </c>
      <c r="B257" s="129" t="s">
        <v>249</v>
      </c>
      <c r="C257" s="129">
        <v>33.18</v>
      </c>
      <c r="D257" s="129">
        <v>4000</v>
      </c>
      <c r="E257" s="129">
        <v>2000</v>
      </c>
      <c r="F257" s="13">
        <v>3000</v>
      </c>
      <c r="G257" s="13">
        <v>3000</v>
      </c>
      <c r="H257" s="13">
        <v>3000</v>
      </c>
      <c r="I257" s="13">
        <v>3000</v>
      </c>
    </row>
    <row r="258" spans="1:9" ht="15" customHeight="1" x14ac:dyDescent="0.2">
      <c r="A258" s="32">
        <v>3299</v>
      </c>
      <c r="B258" s="129" t="s">
        <v>248</v>
      </c>
      <c r="C258" s="129">
        <v>269745.76</v>
      </c>
      <c r="D258" s="129">
        <v>413650</v>
      </c>
      <c r="E258" s="129">
        <v>450150</v>
      </c>
      <c r="F258" s="13">
        <v>385425</v>
      </c>
      <c r="G258" s="13">
        <v>401600</v>
      </c>
      <c r="H258" s="13">
        <v>409200</v>
      </c>
      <c r="I258" s="13">
        <v>409400</v>
      </c>
    </row>
    <row r="259" spans="1:9" ht="21" customHeight="1" x14ac:dyDescent="0.2">
      <c r="A259" s="112">
        <v>34</v>
      </c>
      <c r="B259" s="125" t="s">
        <v>247</v>
      </c>
      <c r="C259" s="125">
        <v>35961.330000000009</v>
      </c>
      <c r="D259" s="125">
        <v>100750</v>
      </c>
      <c r="E259" s="125">
        <v>101950</v>
      </c>
      <c r="F259" s="125">
        <v>48850</v>
      </c>
      <c r="G259" s="125">
        <v>74060</v>
      </c>
      <c r="H259" s="125">
        <v>102550</v>
      </c>
      <c r="I259" s="125">
        <v>95650</v>
      </c>
    </row>
    <row r="260" spans="1:9" ht="18" customHeight="1" x14ac:dyDescent="0.2">
      <c r="A260" s="113">
        <v>342</v>
      </c>
      <c r="B260" s="128" t="s">
        <v>246</v>
      </c>
      <c r="C260" s="126">
        <v>466.87</v>
      </c>
      <c r="D260" s="126">
        <v>1000</v>
      </c>
      <c r="E260" s="126">
        <v>1200</v>
      </c>
      <c r="F260" s="126">
        <v>1000</v>
      </c>
      <c r="G260" s="126">
        <v>24000</v>
      </c>
      <c r="H260" s="126">
        <v>38000</v>
      </c>
      <c r="I260" s="126">
        <v>31000</v>
      </c>
    </row>
    <row r="261" spans="1:9" ht="15" customHeight="1" x14ac:dyDescent="0.2">
      <c r="A261" s="32">
        <v>3422</v>
      </c>
      <c r="B261" s="127" t="s">
        <v>245</v>
      </c>
      <c r="C261" s="129"/>
      <c r="D261" s="129">
        <v>0</v>
      </c>
      <c r="E261" s="129">
        <v>0</v>
      </c>
      <c r="F261" s="13">
        <v>0</v>
      </c>
      <c r="G261" s="13">
        <v>0</v>
      </c>
      <c r="H261" s="13">
        <v>0</v>
      </c>
      <c r="I261" s="13">
        <v>0</v>
      </c>
    </row>
    <row r="262" spans="1:9" ht="15" customHeight="1" x14ac:dyDescent="0.2">
      <c r="A262" s="32">
        <v>3423</v>
      </c>
      <c r="B262" s="127" t="s">
        <v>244</v>
      </c>
      <c r="C262" s="129">
        <v>466.87</v>
      </c>
      <c r="D262" s="129">
        <v>1000</v>
      </c>
      <c r="E262" s="129">
        <v>1200</v>
      </c>
      <c r="F262" s="13">
        <v>1000</v>
      </c>
      <c r="G262" s="13">
        <v>24000</v>
      </c>
      <c r="H262" s="13">
        <v>38000</v>
      </c>
      <c r="I262" s="13">
        <v>31000</v>
      </c>
    </row>
    <row r="263" spans="1:9" ht="18" customHeight="1" x14ac:dyDescent="0.2">
      <c r="A263" s="113">
        <v>343</v>
      </c>
      <c r="B263" s="128" t="s">
        <v>243</v>
      </c>
      <c r="C263" s="126">
        <v>35494.460000000006</v>
      </c>
      <c r="D263" s="126">
        <v>99750</v>
      </c>
      <c r="E263" s="126">
        <v>100750</v>
      </c>
      <c r="F263" s="126">
        <v>47850</v>
      </c>
      <c r="G263" s="126">
        <v>50060</v>
      </c>
      <c r="H263" s="126">
        <v>64550</v>
      </c>
      <c r="I263" s="126">
        <v>64650</v>
      </c>
    </row>
    <row r="264" spans="1:9" ht="15" customHeight="1" x14ac:dyDescent="0.2">
      <c r="A264" s="32">
        <v>3431</v>
      </c>
      <c r="B264" s="129" t="s">
        <v>242</v>
      </c>
      <c r="C264" s="129">
        <v>11442.28</v>
      </c>
      <c r="D264" s="129">
        <v>12750</v>
      </c>
      <c r="E264" s="129">
        <v>14750</v>
      </c>
      <c r="F264" s="13">
        <v>14750</v>
      </c>
      <c r="G264" s="13">
        <v>14800</v>
      </c>
      <c r="H264" s="13">
        <v>18050</v>
      </c>
      <c r="I264" s="13">
        <v>18150</v>
      </c>
    </row>
    <row r="265" spans="1:9" ht="15" customHeight="1" x14ac:dyDescent="0.2">
      <c r="A265" s="32">
        <v>3432</v>
      </c>
      <c r="B265" s="129" t="s">
        <v>241</v>
      </c>
      <c r="C265" s="129"/>
      <c r="D265" s="129">
        <v>0</v>
      </c>
      <c r="E265" s="129">
        <v>0</v>
      </c>
      <c r="F265" s="13">
        <v>0</v>
      </c>
      <c r="G265" s="13">
        <v>0</v>
      </c>
      <c r="H265" s="13">
        <v>0</v>
      </c>
      <c r="I265" s="13">
        <v>0</v>
      </c>
    </row>
    <row r="266" spans="1:9" ht="15" customHeight="1" x14ac:dyDescent="0.2">
      <c r="A266" s="32">
        <v>3433</v>
      </c>
      <c r="B266" s="129" t="s">
        <v>240</v>
      </c>
      <c r="C266" s="129">
        <v>571.34</v>
      </c>
      <c r="D266" s="129">
        <v>4000</v>
      </c>
      <c r="E266" s="129">
        <v>2000</v>
      </c>
      <c r="F266" s="13">
        <v>1300</v>
      </c>
      <c r="G266" s="13">
        <v>1300</v>
      </c>
      <c r="H266" s="13">
        <v>1500</v>
      </c>
      <c r="I266" s="13">
        <v>1500</v>
      </c>
    </row>
    <row r="267" spans="1:9" ht="15" customHeight="1" x14ac:dyDescent="0.2">
      <c r="A267" s="32">
        <v>3434</v>
      </c>
      <c r="B267" s="130" t="s">
        <v>239</v>
      </c>
      <c r="C267" s="129">
        <v>23454.36</v>
      </c>
      <c r="D267" s="129">
        <v>28000</v>
      </c>
      <c r="E267" s="129">
        <v>29000</v>
      </c>
      <c r="F267" s="13"/>
      <c r="G267" s="13"/>
      <c r="H267" s="13"/>
      <c r="I267" s="13"/>
    </row>
    <row r="268" spans="1:9" ht="15" customHeight="1" x14ac:dyDescent="0.2">
      <c r="A268" s="32">
        <v>3434</v>
      </c>
      <c r="B268" s="130" t="s">
        <v>238</v>
      </c>
      <c r="C268" s="129"/>
      <c r="D268" s="129">
        <v>0</v>
      </c>
      <c r="E268" s="129">
        <v>0</v>
      </c>
      <c r="F268" s="13"/>
      <c r="G268" s="13"/>
      <c r="H268" s="13"/>
      <c r="I268" s="13"/>
    </row>
    <row r="269" spans="1:9" ht="15" customHeight="1" x14ac:dyDescent="0.2">
      <c r="A269" s="32">
        <v>3434</v>
      </c>
      <c r="B269" s="130" t="s">
        <v>237</v>
      </c>
      <c r="C269" s="129">
        <v>26.48</v>
      </c>
      <c r="D269" s="129">
        <v>55000</v>
      </c>
      <c r="E269" s="129">
        <v>55000</v>
      </c>
      <c r="F269" s="13">
        <v>31800</v>
      </c>
      <c r="G269" s="13">
        <v>33960</v>
      </c>
      <c r="H269" s="13">
        <v>45000</v>
      </c>
      <c r="I269" s="13">
        <v>45000</v>
      </c>
    </row>
    <row r="270" spans="1:9" ht="21" customHeight="1" x14ac:dyDescent="0.2">
      <c r="A270" s="112">
        <v>35</v>
      </c>
      <c r="B270" s="125" t="s">
        <v>236</v>
      </c>
      <c r="C270" s="125">
        <v>0</v>
      </c>
      <c r="D270" s="125">
        <v>7000</v>
      </c>
      <c r="E270" s="125">
        <v>1000</v>
      </c>
      <c r="F270" s="125">
        <v>500</v>
      </c>
      <c r="G270" s="125">
        <v>500</v>
      </c>
      <c r="H270" s="125">
        <v>500</v>
      </c>
      <c r="I270" s="125">
        <v>500</v>
      </c>
    </row>
    <row r="271" spans="1:9" ht="18" customHeight="1" x14ac:dyDescent="0.2">
      <c r="A271" s="113">
        <v>352</v>
      </c>
      <c r="B271" s="128" t="s">
        <v>235</v>
      </c>
      <c r="C271" s="126">
        <v>0</v>
      </c>
      <c r="D271" s="126">
        <v>7000</v>
      </c>
      <c r="E271" s="126">
        <v>1000</v>
      </c>
      <c r="F271" s="126">
        <v>500</v>
      </c>
      <c r="G271" s="126">
        <v>500</v>
      </c>
      <c r="H271" s="126">
        <v>500</v>
      </c>
      <c r="I271" s="126">
        <v>500</v>
      </c>
    </row>
    <row r="272" spans="1:9" ht="15" customHeight="1" x14ac:dyDescent="0.2">
      <c r="A272" s="32">
        <v>3523</v>
      </c>
      <c r="B272" s="127" t="s">
        <v>234</v>
      </c>
      <c r="C272" s="129">
        <v>0</v>
      </c>
      <c r="D272" s="129">
        <v>7000</v>
      </c>
      <c r="E272" s="129">
        <v>1000</v>
      </c>
      <c r="F272" s="13">
        <v>500</v>
      </c>
      <c r="G272" s="13">
        <v>500</v>
      </c>
      <c r="H272" s="13">
        <v>500</v>
      </c>
      <c r="I272" s="13">
        <v>500</v>
      </c>
    </row>
    <row r="273" spans="1:9" ht="21" customHeight="1" x14ac:dyDescent="0.2">
      <c r="A273" s="112">
        <v>36</v>
      </c>
      <c r="B273" s="140" t="s">
        <v>233</v>
      </c>
      <c r="C273" s="125">
        <v>34240.370000000003</v>
      </c>
      <c r="D273" s="125">
        <v>40000</v>
      </c>
      <c r="E273" s="125">
        <v>102000</v>
      </c>
      <c r="F273" s="125">
        <v>50250</v>
      </c>
      <c r="G273" s="125">
        <v>105000</v>
      </c>
      <c r="H273" s="125">
        <v>43000</v>
      </c>
      <c r="I273" s="125">
        <v>43000</v>
      </c>
    </row>
    <row r="274" spans="1:9" ht="18" customHeight="1" x14ac:dyDescent="0.2">
      <c r="A274" s="113">
        <v>363</v>
      </c>
      <c r="B274" s="128" t="s">
        <v>232</v>
      </c>
      <c r="C274" s="126">
        <v>0</v>
      </c>
      <c r="D274" s="126">
        <v>0</v>
      </c>
      <c r="E274" s="126">
        <v>0</v>
      </c>
      <c r="F274" s="126">
        <v>0</v>
      </c>
      <c r="G274" s="126">
        <v>0</v>
      </c>
      <c r="H274" s="126">
        <v>0</v>
      </c>
      <c r="I274" s="126">
        <v>0</v>
      </c>
    </row>
    <row r="275" spans="1:9" ht="15" customHeight="1" x14ac:dyDescent="0.2">
      <c r="A275" s="32">
        <v>3631</v>
      </c>
      <c r="B275" s="129" t="s">
        <v>231</v>
      </c>
      <c r="C275" s="129">
        <v>0</v>
      </c>
      <c r="D275" s="129">
        <v>0</v>
      </c>
      <c r="E275" s="129">
        <v>0</v>
      </c>
      <c r="F275" s="13">
        <v>0</v>
      </c>
      <c r="G275" s="13">
        <v>0</v>
      </c>
      <c r="H275" s="13">
        <v>0</v>
      </c>
      <c r="I275" s="13">
        <v>0</v>
      </c>
    </row>
    <row r="276" spans="1:9" ht="15" customHeight="1" x14ac:dyDescent="0.2">
      <c r="A276" s="32">
        <v>3632</v>
      </c>
      <c r="B276" s="129" t="s">
        <v>230</v>
      </c>
      <c r="C276" s="129"/>
      <c r="D276" s="129">
        <v>0</v>
      </c>
      <c r="E276" s="129">
        <v>0</v>
      </c>
      <c r="F276" s="13">
        <v>0</v>
      </c>
      <c r="G276" s="13">
        <v>0</v>
      </c>
      <c r="H276" s="13">
        <v>0</v>
      </c>
      <c r="I276" s="13">
        <v>0</v>
      </c>
    </row>
    <row r="277" spans="1:9" ht="18" customHeight="1" x14ac:dyDescent="0.2">
      <c r="A277" s="113">
        <v>366</v>
      </c>
      <c r="B277" s="133" t="s">
        <v>229</v>
      </c>
      <c r="C277" s="126">
        <v>34240.370000000003</v>
      </c>
      <c r="D277" s="126">
        <v>40000</v>
      </c>
      <c r="E277" s="126">
        <v>102000</v>
      </c>
      <c r="F277" s="126">
        <v>50250</v>
      </c>
      <c r="G277" s="126">
        <v>105000</v>
      </c>
      <c r="H277" s="126">
        <v>43000</v>
      </c>
      <c r="I277" s="126">
        <v>43000</v>
      </c>
    </row>
    <row r="278" spans="1:9" ht="15" customHeight="1" x14ac:dyDescent="0.2">
      <c r="A278" s="32">
        <v>3661</v>
      </c>
      <c r="B278" s="129" t="s">
        <v>228</v>
      </c>
      <c r="C278" s="129">
        <v>34240.370000000003</v>
      </c>
      <c r="D278" s="129">
        <v>40000</v>
      </c>
      <c r="E278" s="129">
        <v>102000</v>
      </c>
      <c r="F278" s="13">
        <v>42500</v>
      </c>
      <c r="G278" s="13">
        <v>105000</v>
      </c>
      <c r="H278" s="13">
        <v>43000</v>
      </c>
      <c r="I278" s="13">
        <v>43000</v>
      </c>
    </row>
    <row r="279" spans="1:9" ht="15" customHeight="1" x14ac:dyDescent="0.2">
      <c r="A279" s="32">
        <v>3662</v>
      </c>
      <c r="B279" s="129" t="s">
        <v>227</v>
      </c>
      <c r="C279" s="129">
        <v>0</v>
      </c>
      <c r="D279" s="129">
        <v>0</v>
      </c>
      <c r="E279" s="129">
        <v>0</v>
      </c>
      <c r="F279" s="13">
        <v>7750</v>
      </c>
      <c r="G279" s="13">
        <v>0</v>
      </c>
      <c r="H279" s="13">
        <v>0</v>
      </c>
      <c r="I279" s="13">
        <v>0</v>
      </c>
    </row>
    <row r="280" spans="1:9" ht="21" customHeight="1" x14ac:dyDescent="0.2">
      <c r="A280" s="112">
        <v>37</v>
      </c>
      <c r="B280" s="125" t="s">
        <v>226</v>
      </c>
      <c r="C280" s="125">
        <v>154738.14600000001</v>
      </c>
      <c r="D280" s="125">
        <v>234000</v>
      </c>
      <c r="E280" s="125">
        <v>263000</v>
      </c>
      <c r="F280" s="125">
        <v>206000</v>
      </c>
      <c r="G280" s="125">
        <v>207000</v>
      </c>
      <c r="H280" s="125">
        <v>228000</v>
      </c>
      <c r="I280" s="125">
        <v>228000</v>
      </c>
    </row>
    <row r="281" spans="1:9" ht="18" customHeight="1" x14ac:dyDescent="0.2">
      <c r="A281" s="113">
        <v>372</v>
      </c>
      <c r="B281" s="133" t="s">
        <v>225</v>
      </c>
      <c r="C281" s="126">
        <v>154738.14600000001</v>
      </c>
      <c r="D281" s="126">
        <v>234000</v>
      </c>
      <c r="E281" s="126">
        <v>263000</v>
      </c>
      <c r="F281" s="126">
        <v>206000</v>
      </c>
      <c r="G281" s="126">
        <v>207000</v>
      </c>
      <c r="H281" s="126">
        <v>228000</v>
      </c>
      <c r="I281" s="126">
        <v>228000</v>
      </c>
    </row>
    <row r="282" spans="1:9" ht="15" customHeight="1" x14ac:dyDescent="0.2">
      <c r="A282" s="32">
        <v>3721</v>
      </c>
      <c r="B282" s="129" t="s">
        <v>224</v>
      </c>
      <c r="C282" s="130">
        <v>113267.61</v>
      </c>
      <c r="D282" s="129">
        <v>154000</v>
      </c>
      <c r="E282" s="129">
        <v>153000</v>
      </c>
      <c r="F282" s="13">
        <v>96000</v>
      </c>
      <c r="G282" s="13">
        <v>97000</v>
      </c>
      <c r="H282" s="13">
        <v>108000</v>
      </c>
      <c r="I282" s="13">
        <v>108000</v>
      </c>
    </row>
    <row r="283" spans="1:9" ht="27" customHeight="1" x14ac:dyDescent="0.2">
      <c r="A283" s="34" t="s">
        <v>178</v>
      </c>
      <c r="B283" s="134" t="s">
        <v>177</v>
      </c>
      <c r="C283" s="135"/>
      <c r="D283" s="129">
        <v>0</v>
      </c>
      <c r="E283" s="135"/>
      <c r="F283" s="13">
        <v>0</v>
      </c>
      <c r="G283" s="13">
        <v>0</v>
      </c>
      <c r="H283" s="13"/>
      <c r="I283" s="13"/>
    </row>
    <row r="284" spans="1:9" ht="9.9499999999999993" customHeight="1" x14ac:dyDescent="0.2">
      <c r="A284" s="31">
        <v>1</v>
      </c>
      <c r="B284" s="123">
        <v>2</v>
      </c>
      <c r="C284" s="16">
        <v>6</v>
      </c>
      <c r="D284" s="129">
        <v>0</v>
      </c>
      <c r="E284" s="16"/>
      <c r="F284" s="13">
        <v>0</v>
      </c>
      <c r="G284" s="13">
        <v>0</v>
      </c>
      <c r="H284" s="13">
        <v>0</v>
      </c>
      <c r="I284" s="13">
        <v>0</v>
      </c>
    </row>
    <row r="285" spans="1:9" ht="15" customHeight="1" x14ac:dyDescent="0.2">
      <c r="A285" s="32">
        <v>3722</v>
      </c>
      <c r="B285" s="129" t="s">
        <v>223</v>
      </c>
      <c r="C285" s="129">
        <v>41470.536</v>
      </c>
      <c r="D285" s="129">
        <v>80000</v>
      </c>
      <c r="E285" s="129">
        <v>110000</v>
      </c>
      <c r="F285" s="13">
        <v>110000</v>
      </c>
      <c r="G285" s="13">
        <v>110000</v>
      </c>
      <c r="H285" s="13">
        <v>120000</v>
      </c>
      <c r="I285" s="13">
        <v>120000</v>
      </c>
    </row>
    <row r="286" spans="1:9" ht="21" customHeight="1" x14ac:dyDescent="0.2">
      <c r="A286" s="112">
        <v>38</v>
      </c>
      <c r="B286" s="125" t="s">
        <v>222</v>
      </c>
      <c r="C286" s="125">
        <v>1283651.8799999999</v>
      </c>
      <c r="D286" s="125">
        <v>2309660</v>
      </c>
      <c r="E286" s="125">
        <v>1337181</v>
      </c>
      <c r="F286" s="125">
        <v>1368396</v>
      </c>
      <c r="G286" s="125">
        <v>1212150</v>
      </c>
      <c r="H286" s="125">
        <v>1000150</v>
      </c>
      <c r="I286" s="125">
        <v>1078850</v>
      </c>
    </row>
    <row r="287" spans="1:9" ht="18" customHeight="1" x14ac:dyDescent="0.2">
      <c r="A287" s="113">
        <v>381</v>
      </c>
      <c r="B287" s="128" t="s">
        <v>221</v>
      </c>
      <c r="C287" s="126">
        <v>346176.88</v>
      </c>
      <c r="D287" s="126">
        <v>325000</v>
      </c>
      <c r="E287" s="126">
        <v>328000</v>
      </c>
      <c r="F287" s="126">
        <v>338700</v>
      </c>
      <c r="G287" s="126">
        <v>350500</v>
      </c>
      <c r="H287" s="126">
        <v>354000</v>
      </c>
      <c r="I287" s="126">
        <v>354000</v>
      </c>
    </row>
    <row r="288" spans="1:9" ht="15" customHeight="1" x14ac:dyDescent="0.2">
      <c r="A288" s="32">
        <v>3811</v>
      </c>
      <c r="B288" s="129" t="s">
        <v>220</v>
      </c>
      <c r="C288" s="129">
        <v>324343.94</v>
      </c>
      <c r="D288" s="129">
        <v>315600</v>
      </c>
      <c r="E288" s="129">
        <v>318600</v>
      </c>
      <c r="F288" s="13">
        <v>329300</v>
      </c>
      <c r="G288" s="13">
        <v>342500</v>
      </c>
      <c r="H288" s="13">
        <v>344500</v>
      </c>
      <c r="I288" s="13">
        <v>344500</v>
      </c>
    </row>
    <row r="289" spans="1:9" ht="15" customHeight="1" x14ac:dyDescent="0.2">
      <c r="A289" s="32">
        <v>3812</v>
      </c>
      <c r="B289" s="129" t="s">
        <v>219</v>
      </c>
      <c r="C289" s="129">
        <v>21832.94</v>
      </c>
      <c r="D289" s="129">
        <v>9400</v>
      </c>
      <c r="E289" s="129">
        <v>9400</v>
      </c>
      <c r="F289" s="13">
        <v>9400</v>
      </c>
      <c r="G289" s="13">
        <v>8000</v>
      </c>
      <c r="H289" s="13">
        <v>9500</v>
      </c>
      <c r="I289" s="13">
        <v>9500</v>
      </c>
    </row>
    <row r="290" spans="1:9" ht="18" customHeight="1" x14ac:dyDescent="0.2">
      <c r="A290" s="113">
        <v>382</v>
      </c>
      <c r="B290" s="128" t="s">
        <v>218</v>
      </c>
      <c r="C290" s="126">
        <v>0</v>
      </c>
      <c r="D290" s="126">
        <v>4000</v>
      </c>
      <c r="E290" s="126">
        <v>0</v>
      </c>
      <c r="F290" s="126">
        <v>0</v>
      </c>
      <c r="G290" s="126">
        <v>0</v>
      </c>
      <c r="H290" s="126">
        <v>0</v>
      </c>
      <c r="I290" s="126">
        <v>0</v>
      </c>
    </row>
    <row r="291" spans="1:9" ht="15" customHeight="1" x14ac:dyDescent="0.2">
      <c r="A291" s="32">
        <v>3821</v>
      </c>
      <c r="B291" s="129" t="s">
        <v>217</v>
      </c>
      <c r="C291" s="129">
        <v>0</v>
      </c>
      <c r="D291" s="129">
        <v>4000</v>
      </c>
      <c r="E291" s="129">
        <v>0</v>
      </c>
      <c r="F291" s="13">
        <v>0</v>
      </c>
      <c r="G291" s="13">
        <v>0</v>
      </c>
      <c r="H291" s="13">
        <v>0</v>
      </c>
      <c r="I291" s="13">
        <v>0</v>
      </c>
    </row>
    <row r="292" spans="1:9" ht="15" customHeight="1" x14ac:dyDescent="0.2">
      <c r="A292" s="32">
        <v>3822</v>
      </c>
      <c r="B292" s="129" t="s">
        <v>216</v>
      </c>
      <c r="C292" s="129">
        <v>0</v>
      </c>
      <c r="D292" s="129">
        <v>0</v>
      </c>
      <c r="E292" s="129">
        <v>0</v>
      </c>
      <c r="F292" s="13">
        <v>0</v>
      </c>
      <c r="G292" s="13">
        <v>0</v>
      </c>
      <c r="H292" s="13">
        <v>0</v>
      </c>
      <c r="I292" s="13">
        <v>0</v>
      </c>
    </row>
    <row r="293" spans="1:9" ht="18" customHeight="1" x14ac:dyDescent="0.2">
      <c r="A293" s="113">
        <v>383</v>
      </c>
      <c r="B293" s="128" t="s">
        <v>215</v>
      </c>
      <c r="C293" s="126">
        <v>1500</v>
      </c>
      <c r="D293" s="126">
        <v>5000</v>
      </c>
      <c r="E293" s="126">
        <v>5000</v>
      </c>
      <c r="F293" s="126">
        <v>5000</v>
      </c>
      <c r="G293" s="126">
        <v>5000</v>
      </c>
      <c r="H293" s="126">
        <v>5000</v>
      </c>
      <c r="I293" s="126">
        <v>5000</v>
      </c>
    </row>
    <row r="294" spans="1:9" ht="15" customHeight="1" x14ac:dyDescent="0.2">
      <c r="A294" s="32">
        <v>3831</v>
      </c>
      <c r="B294" s="129" t="s">
        <v>214</v>
      </c>
      <c r="C294" s="129">
        <v>1500</v>
      </c>
      <c r="D294" s="129">
        <v>5000</v>
      </c>
      <c r="E294" s="129">
        <v>5000</v>
      </c>
      <c r="F294" s="13">
        <v>5000</v>
      </c>
      <c r="G294" s="13">
        <v>5000</v>
      </c>
      <c r="H294" s="13">
        <v>5000</v>
      </c>
      <c r="I294" s="13">
        <v>5000</v>
      </c>
    </row>
    <row r="295" spans="1:9" ht="18" customHeight="1" x14ac:dyDescent="0.2">
      <c r="A295" s="113">
        <v>385</v>
      </c>
      <c r="B295" s="128" t="s">
        <v>213</v>
      </c>
      <c r="C295" s="126">
        <v>0</v>
      </c>
      <c r="D295" s="126">
        <v>5660</v>
      </c>
      <c r="E295" s="126">
        <v>10681</v>
      </c>
      <c r="F295" s="126">
        <v>7696</v>
      </c>
      <c r="G295" s="126">
        <v>6650</v>
      </c>
      <c r="H295" s="126">
        <v>6150</v>
      </c>
      <c r="I295" s="126">
        <v>14850</v>
      </c>
    </row>
    <row r="296" spans="1:9" ht="15" customHeight="1" x14ac:dyDescent="0.2">
      <c r="A296" s="32">
        <v>3851</v>
      </c>
      <c r="B296" s="129" t="s">
        <v>212</v>
      </c>
      <c r="C296" s="129"/>
      <c r="D296" s="129">
        <v>5660</v>
      </c>
      <c r="E296" s="129">
        <v>10681</v>
      </c>
      <c r="F296" s="13">
        <v>7696</v>
      </c>
      <c r="G296" s="13">
        <v>6650</v>
      </c>
      <c r="H296" s="13">
        <v>6150</v>
      </c>
      <c r="I296" s="13">
        <v>14850</v>
      </c>
    </row>
    <row r="297" spans="1:9" ht="18" customHeight="1" x14ac:dyDescent="0.2">
      <c r="A297" s="113">
        <v>386</v>
      </c>
      <c r="B297" s="128" t="s">
        <v>211</v>
      </c>
      <c r="C297" s="126">
        <v>935975</v>
      </c>
      <c r="D297" s="126">
        <v>1970000</v>
      </c>
      <c r="E297" s="126">
        <v>993500</v>
      </c>
      <c r="F297" s="126">
        <v>1017000</v>
      </c>
      <c r="G297" s="126">
        <v>850000</v>
      </c>
      <c r="H297" s="126">
        <v>635000</v>
      </c>
      <c r="I297" s="126">
        <v>705000</v>
      </c>
    </row>
    <row r="298" spans="1:9" ht="15" customHeight="1" x14ac:dyDescent="0.2">
      <c r="A298" s="32">
        <v>3861</v>
      </c>
      <c r="B298" s="129" t="s">
        <v>210</v>
      </c>
      <c r="C298" s="129">
        <v>935975</v>
      </c>
      <c r="D298" s="129">
        <v>1970000</v>
      </c>
      <c r="E298" s="129">
        <v>993500</v>
      </c>
      <c r="F298" s="13">
        <v>1017000</v>
      </c>
      <c r="G298" s="13">
        <v>850000</v>
      </c>
      <c r="H298" s="13">
        <v>635000</v>
      </c>
      <c r="I298" s="13">
        <v>705000</v>
      </c>
    </row>
    <row r="299" spans="1:9" ht="24.75" customHeight="1" x14ac:dyDescent="0.2">
      <c r="A299" s="120">
        <v>4</v>
      </c>
      <c r="B299" s="149" t="s">
        <v>209</v>
      </c>
      <c r="C299" s="149">
        <v>648786.9800000001</v>
      </c>
      <c r="D299" s="149">
        <v>1104500</v>
      </c>
      <c r="E299" s="149">
        <v>1837750</v>
      </c>
      <c r="F299" s="149">
        <v>337000</v>
      </c>
      <c r="G299" s="149">
        <v>2582300</v>
      </c>
      <c r="H299" s="149">
        <v>680000</v>
      </c>
      <c r="I299" s="149">
        <v>682000</v>
      </c>
    </row>
    <row r="300" spans="1:9" ht="21" customHeight="1" x14ac:dyDescent="0.2">
      <c r="A300" s="112">
        <v>41</v>
      </c>
      <c r="B300" s="140" t="s">
        <v>208</v>
      </c>
      <c r="C300" s="126">
        <v>0</v>
      </c>
      <c r="D300" s="126">
        <v>0</v>
      </c>
      <c r="E300" s="126">
        <v>0</v>
      </c>
      <c r="F300" s="126">
        <v>0</v>
      </c>
      <c r="G300" s="126">
        <v>0</v>
      </c>
      <c r="H300" s="126">
        <v>60000</v>
      </c>
      <c r="I300" s="126">
        <v>60000</v>
      </c>
    </row>
    <row r="301" spans="1:9" ht="18" customHeight="1" x14ac:dyDescent="0.2">
      <c r="A301" s="113">
        <v>411</v>
      </c>
      <c r="B301" s="133" t="s">
        <v>207</v>
      </c>
      <c r="C301" s="126">
        <v>0</v>
      </c>
      <c r="D301" s="126">
        <v>0</v>
      </c>
      <c r="E301" s="126">
        <v>0</v>
      </c>
      <c r="F301" s="126">
        <v>0</v>
      </c>
      <c r="G301" s="126">
        <v>0</v>
      </c>
      <c r="H301" s="126">
        <v>60000</v>
      </c>
      <c r="I301" s="126">
        <v>60000</v>
      </c>
    </row>
    <row r="302" spans="1:9" ht="15" customHeight="1" x14ac:dyDescent="0.2">
      <c r="A302" s="32">
        <v>4111</v>
      </c>
      <c r="B302" s="129" t="s">
        <v>206</v>
      </c>
      <c r="C302" s="129">
        <v>0</v>
      </c>
      <c r="D302" s="129">
        <v>0</v>
      </c>
      <c r="E302" s="129">
        <v>0</v>
      </c>
      <c r="F302" s="13">
        <v>0</v>
      </c>
      <c r="G302" s="13">
        <v>0</v>
      </c>
      <c r="H302" s="13">
        <v>60000</v>
      </c>
      <c r="I302" s="13">
        <v>60000</v>
      </c>
    </row>
    <row r="303" spans="1:9" ht="18" customHeight="1" x14ac:dyDescent="0.2">
      <c r="A303" s="113">
        <v>412</v>
      </c>
      <c r="B303" s="128" t="s">
        <v>205</v>
      </c>
      <c r="C303" s="126">
        <v>0</v>
      </c>
      <c r="D303" s="126">
        <v>0</v>
      </c>
      <c r="E303" s="126">
        <v>0</v>
      </c>
      <c r="F303" s="126">
        <v>0</v>
      </c>
      <c r="G303" s="126">
        <v>0</v>
      </c>
      <c r="H303" s="126">
        <v>0</v>
      </c>
      <c r="I303" s="126">
        <v>0</v>
      </c>
    </row>
    <row r="304" spans="1:9" ht="15" customHeight="1" x14ac:dyDescent="0.2">
      <c r="A304" s="32">
        <v>4124</v>
      </c>
      <c r="B304" s="129" t="s">
        <v>204</v>
      </c>
      <c r="C304" s="129"/>
      <c r="D304" s="129">
        <v>0</v>
      </c>
      <c r="E304" s="129">
        <v>0</v>
      </c>
      <c r="F304" s="13">
        <v>0</v>
      </c>
      <c r="G304" s="13">
        <v>0</v>
      </c>
      <c r="H304" s="13">
        <v>0</v>
      </c>
      <c r="I304" s="13">
        <v>0</v>
      </c>
    </row>
    <row r="305" spans="1:9" ht="21" customHeight="1" x14ac:dyDescent="0.2">
      <c r="A305" s="112">
        <v>42</v>
      </c>
      <c r="B305" s="140" t="s">
        <v>203</v>
      </c>
      <c r="C305" s="126">
        <v>648786.9800000001</v>
      </c>
      <c r="D305" s="126">
        <v>954500</v>
      </c>
      <c r="E305" s="126">
        <v>1687750</v>
      </c>
      <c r="F305" s="126">
        <v>337000</v>
      </c>
      <c r="G305" s="126">
        <v>2342300</v>
      </c>
      <c r="H305" s="126">
        <v>280000</v>
      </c>
      <c r="I305" s="126">
        <v>282000</v>
      </c>
    </row>
    <row r="306" spans="1:9" ht="18" customHeight="1" x14ac:dyDescent="0.2">
      <c r="A306" s="113">
        <v>421</v>
      </c>
      <c r="B306" s="128" t="s">
        <v>202</v>
      </c>
      <c r="C306" s="126">
        <v>550856.07000000007</v>
      </c>
      <c r="D306" s="126">
        <v>860000</v>
      </c>
      <c r="E306" s="126">
        <v>1507250</v>
      </c>
      <c r="F306" s="126">
        <v>208500</v>
      </c>
      <c r="G306" s="126">
        <v>2180900</v>
      </c>
      <c r="H306" s="126">
        <v>195000</v>
      </c>
      <c r="I306" s="126">
        <v>195000</v>
      </c>
    </row>
    <row r="307" spans="1:9" ht="14.45" customHeight="1" x14ac:dyDescent="0.2">
      <c r="A307" s="32">
        <v>4211</v>
      </c>
      <c r="B307" s="129" t="s">
        <v>201</v>
      </c>
      <c r="C307" s="129"/>
      <c r="D307" s="129">
        <v>0</v>
      </c>
      <c r="E307" s="129">
        <v>0</v>
      </c>
      <c r="F307" s="13">
        <v>0</v>
      </c>
      <c r="G307" s="13">
        <v>0</v>
      </c>
      <c r="H307" s="13">
        <v>0</v>
      </c>
      <c r="I307" s="13">
        <v>0</v>
      </c>
    </row>
    <row r="308" spans="1:9" ht="14.45" customHeight="1" x14ac:dyDescent="0.2">
      <c r="A308" s="32">
        <v>4212</v>
      </c>
      <c r="B308" s="129" t="s">
        <v>200</v>
      </c>
      <c r="C308" s="129">
        <v>484863.21</v>
      </c>
      <c r="D308" s="129">
        <v>590000</v>
      </c>
      <c r="E308" s="129">
        <v>1387250</v>
      </c>
      <c r="F308" s="13">
        <v>182000</v>
      </c>
      <c r="G308" s="13">
        <v>2035900</v>
      </c>
      <c r="H308" s="13">
        <v>50000</v>
      </c>
      <c r="I308" s="13">
        <v>50000</v>
      </c>
    </row>
    <row r="309" spans="1:9" ht="14.45" customHeight="1" x14ac:dyDescent="0.2">
      <c r="A309" s="32">
        <v>4213</v>
      </c>
      <c r="B309" s="129" t="s">
        <v>199</v>
      </c>
      <c r="C309" s="129">
        <v>49581.61</v>
      </c>
      <c r="D309" s="129">
        <v>20000</v>
      </c>
      <c r="E309" s="129">
        <v>20000</v>
      </c>
      <c r="F309" s="13">
        <v>16500</v>
      </c>
      <c r="G309" s="13">
        <v>5000</v>
      </c>
      <c r="H309" s="13">
        <v>5000</v>
      </c>
      <c r="I309" s="13">
        <v>5000</v>
      </c>
    </row>
    <row r="310" spans="1:9" ht="14.45" customHeight="1" x14ac:dyDescent="0.2">
      <c r="A310" s="32">
        <v>4214</v>
      </c>
      <c r="B310" s="129" t="s">
        <v>198</v>
      </c>
      <c r="C310" s="129">
        <v>16411.25</v>
      </c>
      <c r="D310" s="129">
        <v>250000</v>
      </c>
      <c r="E310" s="129">
        <v>100000</v>
      </c>
      <c r="F310" s="13">
        <v>10000</v>
      </c>
      <c r="G310" s="13">
        <v>140000</v>
      </c>
      <c r="H310" s="13">
        <v>140000</v>
      </c>
      <c r="I310" s="13">
        <v>140000</v>
      </c>
    </row>
    <row r="311" spans="1:9" ht="18" customHeight="1" x14ac:dyDescent="0.2">
      <c r="A311" s="113">
        <v>422</v>
      </c>
      <c r="B311" s="128" t="s">
        <v>197</v>
      </c>
      <c r="C311" s="126">
        <v>69840.81</v>
      </c>
      <c r="D311" s="126">
        <v>62500</v>
      </c>
      <c r="E311" s="126">
        <v>142500</v>
      </c>
      <c r="F311" s="126">
        <v>104500</v>
      </c>
      <c r="G311" s="126">
        <v>134400</v>
      </c>
      <c r="H311" s="126">
        <v>58000</v>
      </c>
      <c r="I311" s="126">
        <v>60000</v>
      </c>
    </row>
    <row r="312" spans="1:9" ht="14.45" customHeight="1" x14ac:dyDescent="0.2">
      <c r="A312" s="32">
        <v>4221</v>
      </c>
      <c r="B312" s="129" t="s">
        <v>196</v>
      </c>
      <c r="C312" s="129">
        <v>6524.41</v>
      </c>
      <c r="D312" s="129">
        <v>17000</v>
      </c>
      <c r="E312" s="129">
        <v>17000</v>
      </c>
      <c r="F312" s="13">
        <v>6000</v>
      </c>
      <c r="G312" s="13">
        <v>16000</v>
      </c>
      <c r="H312" s="13">
        <v>14000</v>
      </c>
      <c r="I312" s="13">
        <v>14000</v>
      </c>
    </row>
    <row r="313" spans="1:9" ht="14.45" customHeight="1" x14ac:dyDescent="0.2">
      <c r="A313" s="32">
        <v>4222</v>
      </c>
      <c r="B313" s="129" t="s">
        <v>195</v>
      </c>
      <c r="C313" s="129">
        <v>1226</v>
      </c>
      <c r="D313" s="129">
        <v>0</v>
      </c>
      <c r="E313" s="129">
        <v>1000</v>
      </c>
      <c r="F313" s="13">
        <v>1000</v>
      </c>
      <c r="G313" s="13">
        <v>1000</v>
      </c>
      <c r="H313" s="13">
        <v>1000</v>
      </c>
      <c r="I313" s="13">
        <v>1000</v>
      </c>
    </row>
    <row r="314" spans="1:9" ht="14.45" customHeight="1" x14ac:dyDescent="0.2">
      <c r="A314" s="32">
        <v>4223</v>
      </c>
      <c r="B314" s="129" t="s">
        <v>194</v>
      </c>
      <c r="C314" s="129">
        <v>26778.76</v>
      </c>
      <c r="D314" s="129">
        <v>6000</v>
      </c>
      <c r="E314" s="129">
        <v>12000</v>
      </c>
      <c r="F314" s="13">
        <v>12000</v>
      </c>
      <c r="G314" s="13">
        <v>9900</v>
      </c>
      <c r="H314" s="13">
        <v>12000</v>
      </c>
      <c r="I314" s="13">
        <v>12000</v>
      </c>
    </row>
    <row r="315" spans="1:9" ht="14.45" customHeight="1" x14ac:dyDescent="0.2">
      <c r="A315" s="32">
        <v>4224</v>
      </c>
      <c r="B315" s="129" t="s">
        <v>193</v>
      </c>
      <c r="C315" s="129">
        <v>2423.75</v>
      </c>
      <c r="D315" s="129">
        <v>0</v>
      </c>
      <c r="E315" s="129">
        <v>0</v>
      </c>
      <c r="F315" s="13">
        <v>0</v>
      </c>
      <c r="G315" s="13">
        <v>0</v>
      </c>
      <c r="H315" s="13">
        <v>0</v>
      </c>
      <c r="I315" s="13">
        <v>0</v>
      </c>
    </row>
    <row r="316" spans="1:9" ht="14.45" customHeight="1" x14ac:dyDescent="0.2">
      <c r="A316" s="32">
        <v>4225</v>
      </c>
      <c r="B316" s="129" t="s">
        <v>192</v>
      </c>
      <c r="C316" s="129"/>
      <c r="D316" s="129">
        <v>0</v>
      </c>
      <c r="E316" s="129">
        <v>0</v>
      </c>
      <c r="F316" s="13">
        <v>0</v>
      </c>
      <c r="G316" s="13">
        <v>0</v>
      </c>
      <c r="H316" s="13">
        <v>0</v>
      </c>
      <c r="I316" s="13">
        <v>0</v>
      </c>
    </row>
    <row r="317" spans="1:9" ht="14.45" customHeight="1" x14ac:dyDescent="0.2">
      <c r="A317" s="32">
        <v>4226</v>
      </c>
      <c r="B317" s="129" t="s">
        <v>191</v>
      </c>
      <c r="C317" s="129"/>
      <c r="D317" s="129">
        <v>0</v>
      </c>
      <c r="E317" s="129">
        <v>0</v>
      </c>
      <c r="F317" s="13">
        <v>0</v>
      </c>
      <c r="G317" s="13">
        <v>0</v>
      </c>
      <c r="H317" s="13">
        <v>0</v>
      </c>
      <c r="I317" s="13">
        <v>0</v>
      </c>
    </row>
    <row r="318" spans="1:9" ht="14.45" customHeight="1" x14ac:dyDescent="0.2">
      <c r="A318" s="32">
        <v>4227</v>
      </c>
      <c r="B318" s="129" t="s">
        <v>190</v>
      </c>
      <c r="C318" s="129">
        <v>32887.89</v>
      </c>
      <c r="D318" s="129">
        <v>39500</v>
      </c>
      <c r="E318" s="129">
        <v>112500</v>
      </c>
      <c r="F318" s="13">
        <v>85500</v>
      </c>
      <c r="G318" s="13">
        <v>107500</v>
      </c>
      <c r="H318" s="13">
        <v>31000</v>
      </c>
      <c r="I318" s="13">
        <v>33000</v>
      </c>
    </row>
    <row r="319" spans="1:9" ht="18" customHeight="1" x14ac:dyDescent="0.2">
      <c r="A319" s="113">
        <v>423</v>
      </c>
      <c r="B319" s="128" t="s">
        <v>189</v>
      </c>
      <c r="C319" s="126">
        <v>0</v>
      </c>
      <c r="D319" s="126">
        <v>0</v>
      </c>
      <c r="E319" s="126">
        <v>0</v>
      </c>
      <c r="F319" s="126">
        <v>0</v>
      </c>
      <c r="G319" s="126">
        <v>0</v>
      </c>
      <c r="H319" s="126">
        <v>0</v>
      </c>
      <c r="I319" s="126">
        <v>0</v>
      </c>
    </row>
    <row r="320" spans="1:9" ht="14.45" customHeight="1" x14ac:dyDescent="0.2">
      <c r="A320" s="32">
        <v>4233</v>
      </c>
      <c r="B320" s="129" t="s">
        <v>188</v>
      </c>
      <c r="C320" s="129"/>
      <c r="D320" s="129">
        <v>0</v>
      </c>
      <c r="E320" s="129">
        <v>0</v>
      </c>
      <c r="F320" s="13">
        <v>0</v>
      </c>
      <c r="G320" s="13">
        <v>0</v>
      </c>
      <c r="H320" s="13">
        <v>0</v>
      </c>
      <c r="I320" s="13">
        <v>0</v>
      </c>
    </row>
    <row r="321" spans="1:9" ht="18" customHeight="1" x14ac:dyDescent="0.2">
      <c r="A321" s="113">
        <v>424</v>
      </c>
      <c r="B321" s="128" t="s">
        <v>187</v>
      </c>
      <c r="C321" s="126">
        <v>15613</v>
      </c>
      <c r="D321" s="126">
        <v>12000</v>
      </c>
      <c r="E321" s="126">
        <v>12000</v>
      </c>
      <c r="F321" s="126">
        <v>13000</v>
      </c>
      <c r="G321" s="126">
        <v>14000</v>
      </c>
      <c r="H321" s="126">
        <v>14000</v>
      </c>
      <c r="I321" s="126">
        <v>14000</v>
      </c>
    </row>
    <row r="322" spans="1:9" ht="14.45" customHeight="1" x14ac:dyDescent="0.2">
      <c r="A322" s="32">
        <v>4241</v>
      </c>
      <c r="B322" s="129" t="s">
        <v>186</v>
      </c>
      <c r="C322" s="129">
        <v>15613</v>
      </c>
      <c r="D322" s="129">
        <v>12000</v>
      </c>
      <c r="E322" s="129">
        <v>12000</v>
      </c>
      <c r="F322" s="13">
        <v>13000</v>
      </c>
      <c r="G322" s="13">
        <v>14000</v>
      </c>
      <c r="H322" s="13">
        <v>14000</v>
      </c>
      <c r="I322" s="13">
        <v>14000</v>
      </c>
    </row>
    <row r="323" spans="1:9" ht="14.45" customHeight="1" x14ac:dyDescent="0.2">
      <c r="A323" s="32">
        <v>4244</v>
      </c>
      <c r="B323" s="129" t="s">
        <v>185</v>
      </c>
      <c r="C323" s="129"/>
      <c r="D323" s="129">
        <v>0</v>
      </c>
      <c r="E323" s="129">
        <v>0</v>
      </c>
      <c r="F323" s="13">
        <v>0</v>
      </c>
      <c r="G323" s="13">
        <v>0</v>
      </c>
      <c r="H323" s="13">
        <v>0</v>
      </c>
      <c r="I323" s="13">
        <v>0</v>
      </c>
    </row>
    <row r="324" spans="1:9" ht="18" customHeight="1" x14ac:dyDescent="0.2">
      <c r="A324" s="113">
        <v>426</v>
      </c>
      <c r="B324" s="128" t="s">
        <v>184</v>
      </c>
      <c r="C324" s="126">
        <v>12477.1</v>
      </c>
      <c r="D324" s="126">
        <v>20000</v>
      </c>
      <c r="E324" s="126">
        <v>26000</v>
      </c>
      <c r="F324" s="126">
        <v>11000</v>
      </c>
      <c r="G324" s="126">
        <v>13000</v>
      </c>
      <c r="H324" s="126">
        <v>13000</v>
      </c>
      <c r="I324" s="126">
        <v>13000</v>
      </c>
    </row>
    <row r="325" spans="1:9" ht="14.45" customHeight="1" x14ac:dyDescent="0.2">
      <c r="A325" s="32">
        <v>4262</v>
      </c>
      <c r="B325" s="129" t="s">
        <v>183</v>
      </c>
      <c r="C325" s="129"/>
      <c r="D325" s="129">
        <v>6000</v>
      </c>
      <c r="E325" s="129">
        <v>12000</v>
      </c>
      <c r="F325" s="13">
        <v>10000</v>
      </c>
      <c r="G325" s="13">
        <v>12000</v>
      </c>
      <c r="H325" s="13">
        <v>12000</v>
      </c>
      <c r="I325" s="13">
        <v>12000</v>
      </c>
    </row>
    <row r="326" spans="1:9" ht="14.45" customHeight="1" x14ac:dyDescent="0.2">
      <c r="A326" s="32">
        <v>4263</v>
      </c>
      <c r="B326" s="127" t="s">
        <v>182</v>
      </c>
      <c r="C326" s="129">
        <v>12477.1</v>
      </c>
      <c r="D326" s="129">
        <v>14000</v>
      </c>
      <c r="E326" s="129">
        <v>14000</v>
      </c>
      <c r="F326" s="13">
        <v>1000</v>
      </c>
      <c r="G326" s="13">
        <v>1000</v>
      </c>
      <c r="H326" s="13">
        <v>1000</v>
      </c>
      <c r="I326" s="13">
        <v>1000</v>
      </c>
    </row>
    <row r="327" spans="1:9" ht="21" customHeight="1" x14ac:dyDescent="0.2">
      <c r="A327" s="112">
        <v>43</v>
      </c>
      <c r="B327" s="140" t="s">
        <v>181</v>
      </c>
      <c r="C327" s="126">
        <v>0</v>
      </c>
      <c r="D327" s="126">
        <v>0</v>
      </c>
      <c r="E327" s="126">
        <v>0</v>
      </c>
      <c r="F327" s="126">
        <v>0</v>
      </c>
      <c r="G327" s="126">
        <v>0</v>
      </c>
      <c r="H327" s="126">
        <v>0</v>
      </c>
      <c r="I327" s="126">
        <v>0</v>
      </c>
    </row>
    <row r="328" spans="1:9" ht="18" customHeight="1" x14ac:dyDescent="0.2">
      <c r="A328" s="121">
        <v>431</v>
      </c>
      <c r="B328" s="133" t="s">
        <v>181</v>
      </c>
      <c r="C328" s="126">
        <v>0</v>
      </c>
      <c r="D328" s="126">
        <v>0</v>
      </c>
      <c r="E328" s="126">
        <v>0</v>
      </c>
      <c r="F328" s="126">
        <v>0</v>
      </c>
      <c r="G328" s="126">
        <v>0</v>
      </c>
      <c r="H328" s="126">
        <v>0</v>
      </c>
      <c r="I328" s="126">
        <v>0</v>
      </c>
    </row>
    <row r="329" spans="1:9" ht="14.45" customHeight="1" x14ac:dyDescent="0.2">
      <c r="A329" s="32">
        <v>4312</v>
      </c>
      <c r="B329" s="129" t="s">
        <v>180</v>
      </c>
      <c r="C329" s="129"/>
      <c r="D329" s="129">
        <v>0</v>
      </c>
      <c r="E329" s="129">
        <v>0</v>
      </c>
      <c r="F329" s="13">
        <v>0</v>
      </c>
      <c r="G329" s="13">
        <v>0</v>
      </c>
      <c r="H329" s="13">
        <v>0</v>
      </c>
      <c r="I329" s="13">
        <v>0</v>
      </c>
    </row>
    <row r="330" spans="1:9" ht="21" customHeight="1" x14ac:dyDescent="0.2">
      <c r="A330" s="112">
        <v>45</v>
      </c>
      <c r="B330" s="140" t="s">
        <v>179</v>
      </c>
      <c r="C330" s="126">
        <v>0</v>
      </c>
      <c r="D330" s="126">
        <v>150000</v>
      </c>
      <c r="E330" s="126">
        <v>150000</v>
      </c>
      <c r="F330" s="126">
        <v>0</v>
      </c>
      <c r="G330" s="126">
        <v>240000</v>
      </c>
      <c r="H330" s="126">
        <v>340000</v>
      </c>
      <c r="I330" s="126">
        <v>340000</v>
      </c>
    </row>
    <row r="331" spans="1:9" ht="27" customHeight="1" x14ac:dyDescent="0.2">
      <c r="A331" s="34" t="s">
        <v>178</v>
      </c>
      <c r="B331" s="134" t="s">
        <v>177</v>
      </c>
      <c r="C331" s="61" t="s">
        <v>291</v>
      </c>
      <c r="D331" s="61" t="s">
        <v>3</v>
      </c>
      <c r="E331" s="61" t="s">
        <v>4</v>
      </c>
      <c r="F331" s="61" t="s">
        <v>636</v>
      </c>
      <c r="G331" s="61" t="s">
        <v>456</v>
      </c>
      <c r="H331" s="61" t="s">
        <v>627</v>
      </c>
      <c r="I331" s="61" t="s">
        <v>628</v>
      </c>
    </row>
    <row r="332" spans="1:9" ht="9.9499999999999993" customHeight="1" x14ac:dyDescent="0.2">
      <c r="A332" s="31">
        <v>1</v>
      </c>
      <c r="B332" s="123">
        <v>2</v>
      </c>
      <c r="C332" s="16"/>
      <c r="D332" s="129">
        <v>0</v>
      </c>
      <c r="E332" s="16"/>
      <c r="F332" s="13">
        <v>0</v>
      </c>
      <c r="G332" s="13">
        <v>0</v>
      </c>
      <c r="H332" s="13">
        <v>0</v>
      </c>
      <c r="I332" s="13">
        <v>0</v>
      </c>
    </row>
    <row r="333" spans="1:9" ht="18" customHeight="1" x14ac:dyDescent="0.2">
      <c r="A333" s="113">
        <v>451</v>
      </c>
      <c r="B333" s="133" t="s">
        <v>176</v>
      </c>
      <c r="C333" s="126">
        <v>0</v>
      </c>
      <c r="D333" s="126">
        <v>150000</v>
      </c>
      <c r="E333" s="126">
        <v>150000</v>
      </c>
      <c r="F333" s="126">
        <v>0</v>
      </c>
      <c r="G333" s="126">
        <v>240000</v>
      </c>
      <c r="H333" s="126">
        <v>340000</v>
      </c>
      <c r="I333" s="126">
        <v>340000</v>
      </c>
    </row>
    <row r="334" spans="1:9" ht="14.45" customHeight="1" x14ac:dyDescent="0.2">
      <c r="A334" s="32">
        <v>4511</v>
      </c>
      <c r="B334" s="129" t="s">
        <v>175</v>
      </c>
      <c r="C334" s="129">
        <v>0</v>
      </c>
      <c r="D334" s="129">
        <v>150000</v>
      </c>
      <c r="E334" s="129">
        <v>150000</v>
      </c>
      <c r="F334" s="13">
        <v>0</v>
      </c>
      <c r="G334" s="13">
        <v>240000</v>
      </c>
      <c r="H334" s="13">
        <v>340000</v>
      </c>
      <c r="I334" s="13">
        <v>340000</v>
      </c>
    </row>
    <row r="335" spans="1:9" ht="24" customHeight="1" x14ac:dyDescent="0.2">
      <c r="A335" s="122"/>
      <c r="B335" s="149" t="s">
        <v>174</v>
      </c>
      <c r="C335" s="149">
        <v>4746874.4460000005</v>
      </c>
      <c r="D335" s="149">
        <v>6991250</v>
      </c>
      <c r="E335" s="149">
        <v>6942421</v>
      </c>
      <c r="F335" s="149">
        <v>5512061</v>
      </c>
      <c r="G335" s="149">
        <v>7953010</v>
      </c>
      <c r="H335" s="149">
        <v>5955800</v>
      </c>
      <c r="I335" s="149">
        <v>6105300</v>
      </c>
    </row>
    <row r="336" spans="1:9" ht="24.75" customHeight="1" x14ac:dyDescent="0.2">
      <c r="A336" s="120">
        <v>5</v>
      </c>
      <c r="B336" s="150" t="s">
        <v>173</v>
      </c>
      <c r="C336" s="149">
        <v>0</v>
      </c>
      <c r="D336" s="149">
        <v>0</v>
      </c>
      <c r="E336" s="149">
        <v>0</v>
      </c>
      <c r="F336" s="149">
        <v>0</v>
      </c>
      <c r="G336" s="149">
        <v>0</v>
      </c>
      <c r="H336" s="149">
        <f>H340</f>
        <v>125000</v>
      </c>
      <c r="I336" s="149">
        <f>I340</f>
        <v>250000</v>
      </c>
    </row>
    <row r="337" spans="1:9" ht="21" customHeight="1" x14ac:dyDescent="0.2">
      <c r="A337" s="112">
        <v>51</v>
      </c>
      <c r="B337" s="125" t="s">
        <v>172</v>
      </c>
      <c r="C337" s="126">
        <v>0</v>
      </c>
      <c r="D337" s="126">
        <v>0</v>
      </c>
      <c r="E337" s="126">
        <v>0</v>
      </c>
      <c r="F337" s="126">
        <v>0</v>
      </c>
      <c r="G337" s="126">
        <v>0</v>
      </c>
      <c r="H337" s="126">
        <v>0</v>
      </c>
      <c r="I337" s="126">
        <v>0</v>
      </c>
    </row>
    <row r="338" spans="1:9" ht="18" customHeight="1" x14ac:dyDescent="0.2">
      <c r="A338" s="113">
        <v>518</v>
      </c>
      <c r="B338" s="128" t="s">
        <v>171</v>
      </c>
      <c r="C338" s="126">
        <v>0</v>
      </c>
      <c r="D338" s="126">
        <v>0</v>
      </c>
      <c r="E338" s="126">
        <v>0</v>
      </c>
      <c r="F338" s="126">
        <v>0</v>
      </c>
      <c r="G338" s="126">
        <v>0</v>
      </c>
      <c r="H338" s="126">
        <v>0</v>
      </c>
      <c r="I338" s="126">
        <v>0</v>
      </c>
    </row>
    <row r="339" spans="1:9" ht="15" customHeight="1" x14ac:dyDescent="0.2">
      <c r="A339" s="32">
        <v>5181</v>
      </c>
      <c r="B339" s="129" t="s">
        <v>170</v>
      </c>
      <c r="C339" s="129"/>
      <c r="D339" s="129">
        <v>0</v>
      </c>
      <c r="E339" s="129">
        <v>0</v>
      </c>
      <c r="F339" s="13">
        <v>0</v>
      </c>
      <c r="G339" s="13">
        <v>0</v>
      </c>
      <c r="H339" s="13">
        <v>0</v>
      </c>
      <c r="I339" s="13">
        <v>0</v>
      </c>
    </row>
    <row r="340" spans="1:9" ht="24" customHeight="1" x14ac:dyDescent="0.2">
      <c r="A340" s="112">
        <v>54</v>
      </c>
      <c r="B340" s="151" t="s">
        <v>169</v>
      </c>
      <c r="C340" s="126">
        <v>0</v>
      </c>
      <c r="D340" s="126">
        <v>0</v>
      </c>
      <c r="E340" s="126">
        <v>0</v>
      </c>
      <c r="F340" s="126">
        <v>0</v>
      </c>
      <c r="G340" s="126">
        <v>0</v>
      </c>
      <c r="H340" s="126">
        <f>H342</f>
        <v>125000</v>
      </c>
      <c r="I340" s="126">
        <f>I342</f>
        <v>250000</v>
      </c>
    </row>
    <row r="341" spans="1:9" ht="18" customHeight="1" x14ac:dyDescent="0.2">
      <c r="A341" s="113">
        <v>542</v>
      </c>
      <c r="B341" s="152" t="s">
        <v>168</v>
      </c>
      <c r="C341" s="126">
        <v>0</v>
      </c>
      <c r="D341" s="126">
        <v>0</v>
      </c>
      <c r="E341" s="126">
        <v>0</v>
      </c>
      <c r="F341" s="126">
        <v>0</v>
      </c>
      <c r="G341" s="126">
        <v>0</v>
      </c>
      <c r="H341" s="126">
        <v>0</v>
      </c>
      <c r="I341" s="126">
        <v>0</v>
      </c>
    </row>
    <row r="342" spans="1:9" ht="21" customHeight="1" x14ac:dyDescent="0.2">
      <c r="A342" s="32">
        <v>5422</v>
      </c>
      <c r="B342" s="153" t="s">
        <v>167</v>
      </c>
      <c r="C342" s="129"/>
      <c r="D342" s="129">
        <v>0</v>
      </c>
      <c r="E342" s="129">
        <v>0</v>
      </c>
      <c r="F342" s="13">
        <v>0</v>
      </c>
      <c r="G342" s="13">
        <v>0</v>
      </c>
      <c r="H342" s="13">
        <v>125000</v>
      </c>
      <c r="I342" s="13">
        <v>250000</v>
      </c>
    </row>
    <row r="343" spans="1:9" ht="18" customHeight="1" x14ac:dyDescent="0.2">
      <c r="A343" s="113">
        <v>547</v>
      </c>
      <c r="B343" s="154" t="s">
        <v>166</v>
      </c>
      <c r="C343" s="126">
        <v>0</v>
      </c>
      <c r="D343" s="126">
        <v>0</v>
      </c>
      <c r="E343" s="126">
        <v>0</v>
      </c>
      <c r="F343" s="126">
        <v>0</v>
      </c>
      <c r="G343" s="126">
        <v>0</v>
      </c>
      <c r="H343" s="126">
        <v>0</v>
      </c>
      <c r="I343" s="126">
        <v>0</v>
      </c>
    </row>
    <row r="344" spans="1:9" ht="21" customHeight="1" x14ac:dyDescent="0.2">
      <c r="A344" s="32">
        <v>5471</v>
      </c>
      <c r="B344" s="153" t="s">
        <v>165</v>
      </c>
      <c r="C344" s="129"/>
      <c r="D344" s="129">
        <v>0</v>
      </c>
      <c r="E344" s="129">
        <v>0</v>
      </c>
      <c r="F344" s="13">
        <v>0</v>
      </c>
      <c r="G344" s="13">
        <v>0</v>
      </c>
      <c r="H344" s="13">
        <v>0</v>
      </c>
      <c r="I344" s="13">
        <v>0</v>
      </c>
    </row>
    <row r="345" spans="1:9" ht="24" customHeight="1" x14ac:dyDescent="0.2">
      <c r="A345" s="42"/>
      <c r="B345" s="155" t="s">
        <v>164</v>
      </c>
      <c r="C345" s="155">
        <v>4746874.4460000005</v>
      </c>
      <c r="D345" s="155">
        <v>6991250</v>
      </c>
      <c r="E345" s="155">
        <v>6942421</v>
      </c>
      <c r="F345" s="155">
        <v>5512061</v>
      </c>
      <c r="G345" s="155">
        <v>7953010</v>
      </c>
      <c r="H345" s="155">
        <f>H335+H336</f>
        <v>6080800</v>
      </c>
      <c r="I345" s="155">
        <f>I335+I336</f>
        <v>6355300</v>
      </c>
    </row>
    <row r="346" spans="1:9" ht="25.5" customHeight="1" x14ac:dyDescent="0.2">
      <c r="H346" s="233"/>
      <c r="I346" s="233"/>
    </row>
    <row r="347" spans="1:9" x14ac:dyDescent="0.2">
      <c r="H347" s="233"/>
      <c r="I347" s="233"/>
    </row>
    <row r="348" spans="1:9" x14ac:dyDescent="0.2">
      <c r="H348" s="233"/>
      <c r="I348" s="233"/>
    </row>
    <row r="349" spans="1:9" x14ac:dyDescent="0.2">
      <c r="H349" s="233"/>
      <c r="I349" s="233"/>
    </row>
    <row r="350" spans="1:9" x14ac:dyDescent="0.2">
      <c r="H350" s="233"/>
      <c r="I350" s="233"/>
    </row>
    <row r="351" spans="1:9" x14ac:dyDescent="0.2">
      <c r="H351" s="233"/>
      <c r="I351" s="233"/>
    </row>
    <row r="352" spans="1:9" x14ac:dyDescent="0.2">
      <c r="H352" s="233"/>
      <c r="I352" s="233"/>
    </row>
    <row r="353" spans="8:9" x14ac:dyDescent="0.2">
      <c r="H353" s="233"/>
      <c r="I353" s="233"/>
    </row>
    <row r="354" spans="8:9" x14ac:dyDescent="0.2">
      <c r="H354" s="233"/>
      <c r="I354" s="233"/>
    </row>
    <row r="355" spans="8:9" x14ac:dyDescent="0.2">
      <c r="H355" s="233"/>
      <c r="I355" s="233"/>
    </row>
    <row r="356" spans="8:9" x14ac:dyDescent="0.2">
      <c r="H356" s="233"/>
      <c r="I356" s="233"/>
    </row>
    <row r="357" spans="8:9" x14ac:dyDescent="0.2">
      <c r="H357" s="233"/>
      <c r="I357" s="233"/>
    </row>
    <row r="358" spans="8:9" x14ac:dyDescent="0.2">
      <c r="H358" s="233"/>
      <c r="I358" s="233"/>
    </row>
    <row r="359" spans="8:9" x14ac:dyDescent="0.2">
      <c r="H359" s="233"/>
      <c r="I359" s="233"/>
    </row>
    <row r="360" spans="8:9" x14ac:dyDescent="0.2">
      <c r="H360" s="233"/>
      <c r="I360" s="233"/>
    </row>
    <row r="361" spans="8:9" x14ac:dyDescent="0.2">
      <c r="H361" s="233"/>
      <c r="I361" s="233"/>
    </row>
    <row r="362" spans="8:9" x14ac:dyDescent="0.2">
      <c r="H362" s="233"/>
      <c r="I362" s="233"/>
    </row>
    <row r="363" spans="8:9" x14ac:dyDescent="0.2">
      <c r="H363" s="233"/>
      <c r="I363" s="233"/>
    </row>
  </sheetData>
  <mergeCells count="33">
    <mergeCell ref="A49:B49"/>
    <mergeCell ref="A50:B50"/>
    <mergeCell ref="A51:B51"/>
    <mergeCell ref="A52:B52"/>
    <mergeCell ref="A54:G55"/>
    <mergeCell ref="A44:B44"/>
    <mergeCell ref="A45:B45"/>
    <mergeCell ref="A30:I30"/>
    <mergeCell ref="A33:B33"/>
    <mergeCell ref="A34:B34"/>
    <mergeCell ref="A35:B35"/>
    <mergeCell ref="A37:B37"/>
    <mergeCell ref="A38:B38"/>
    <mergeCell ref="A36:B36"/>
    <mergeCell ref="A39:B39"/>
    <mergeCell ref="A41:I41"/>
    <mergeCell ref="A42:B42"/>
    <mergeCell ref="A43:B43"/>
    <mergeCell ref="C1:I1"/>
    <mergeCell ref="A9:I9"/>
    <mergeCell ref="A10:I10"/>
    <mergeCell ref="A14:B14"/>
    <mergeCell ref="A29:B29"/>
    <mergeCell ref="A19:B19"/>
    <mergeCell ref="A20:B20"/>
    <mergeCell ref="A21:B21"/>
    <mergeCell ref="A22:B22"/>
    <mergeCell ref="A23:B23"/>
    <mergeCell ref="A24:I24"/>
    <mergeCell ref="A25:B25"/>
    <mergeCell ref="A26:B26"/>
    <mergeCell ref="A27:B27"/>
    <mergeCell ref="A28:I28"/>
  </mergeCells>
  <phoneticPr fontId="41" type="noConversion"/>
  <pageMargins left="0.7" right="0.7" top="0.75" bottom="0.75" header="0.3" footer="0.3"/>
  <pageSetup paperSize="9" fitToHeight="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095A-5C13-4C1E-9A8D-307B5AC3D209}">
  <dimension ref="A1:G30"/>
  <sheetViews>
    <sheetView tabSelected="1" workbookViewId="0">
      <selection activeCell="H22" sqref="H22"/>
    </sheetView>
  </sheetViews>
  <sheetFormatPr defaultRowHeight="15" x14ac:dyDescent="0.25"/>
  <cols>
    <col min="1" max="1" width="9.140625" style="238"/>
    <col min="2" max="2" width="38.5703125" bestFit="1" customWidth="1"/>
  </cols>
  <sheetData>
    <row r="1" spans="1:7" x14ac:dyDescent="0.25">
      <c r="A1" s="234" t="s">
        <v>635</v>
      </c>
    </row>
    <row r="2" spans="1:7" ht="22.5" x14ac:dyDescent="0.25">
      <c r="A2" s="235" t="s">
        <v>178</v>
      </c>
      <c r="B2" s="215" t="s">
        <v>177</v>
      </c>
      <c r="C2" s="61" t="s">
        <v>291</v>
      </c>
      <c r="D2" s="61" t="s">
        <v>660</v>
      </c>
      <c r="E2" s="61" t="s">
        <v>456</v>
      </c>
      <c r="F2" s="61" t="s">
        <v>661</v>
      </c>
      <c r="G2" s="61" t="s">
        <v>662</v>
      </c>
    </row>
    <row r="3" spans="1:7" x14ac:dyDescent="0.25">
      <c r="A3" s="220"/>
      <c r="B3" s="219" t="s">
        <v>633</v>
      </c>
      <c r="C3" s="144">
        <v>4790402.46</v>
      </c>
      <c r="D3" s="144">
        <v>5625150</v>
      </c>
      <c r="E3" s="144">
        <v>6703010</v>
      </c>
      <c r="F3" s="144">
        <v>6080800</v>
      </c>
      <c r="G3" s="144">
        <v>6355300</v>
      </c>
    </row>
    <row r="4" spans="1:7" x14ac:dyDescent="0.25">
      <c r="A4" s="111">
        <v>6</v>
      </c>
      <c r="B4" s="124" t="s">
        <v>431</v>
      </c>
      <c r="C4" s="124">
        <v>4785430.92</v>
      </c>
      <c r="D4" s="124">
        <v>5605550</v>
      </c>
      <c r="E4" s="124">
        <v>6702410</v>
      </c>
      <c r="F4" s="124">
        <v>6080200</v>
      </c>
      <c r="G4" s="124">
        <v>6354700</v>
      </c>
    </row>
    <row r="5" spans="1:7" x14ac:dyDescent="0.25">
      <c r="A5" s="112">
        <v>61</v>
      </c>
      <c r="B5" s="125" t="s">
        <v>430</v>
      </c>
      <c r="C5" s="126">
        <v>3005542.72</v>
      </c>
      <c r="D5" s="126">
        <v>3295750</v>
      </c>
      <c r="E5" s="126">
        <v>3775000</v>
      </c>
      <c r="F5" s="126">
        <v>4096000</v>
      </c>
      <c r="G5" s="126">
        <v>4435500</v>
      </c>
    </row>
    <row r="6" spans="1:7" x14ac:dyDescent="0.25">
      <c r="A6" s="112">
        <v>63</v>
      </c>
      <c r="B6" s="125" t="s">
        <v>411</v>
      </c>
      <c r="C6" s="125">
        <v>825611.49</v>
      </c>
      <c r="D6" s="125">
        <v>847200</v>
      </c>
      <c r="E6" s="125">
        <v>1360500</v>
      </c>
      <c r="F6" s="125">
        <v>340000</v>
      </c>
      <c r="G6" s="125">
        <v>280000</v>
      </c>
    </row>
    <row r="7" spans="1:7" x14ac:dyDescent="0.25">
      <c r="A7" s="112">
        <v>64</v>
      </c>
      <c r="B7" s="125" t="s">
        <v>378</v>
      </c>
      <c r="C7" s="125">
        <v>204298</v>
      </c>
      <c r="D7" s="125">
        <v>276100</v>
      </c>
      <c r="E7" s="125">
        <v>311200</v>
      </c>
      <c r="F7" s="125">
        <v>301100</v>
      </c>
      <c r="G7" s="125">
        <v>301100</v>
      </c>
    </row>
    <row r="8" spans="1:7" x14ac:dyDescent="0.25">
      <c r="A8" s="112">
        <v>65</v>
      </c>
      <c r="B8" s="140" t="s">
        <v>356</v>
      </c>
      <c r="C8" s="125">
        <v>689452.01</v>
      </c>
      <c r="D8" s="125">
        <v>1105500</v>
      </c>
      <c r="E8" s="125">
        <v>1160710</v>
      </c>
      <c r="F8" s="125">
        <v>1260600</v>
      </c>
      <c r="G8" s="125">
        <v>1260600</v>
      </c>
    </row>
    <row r="9" spans="1:7" x14ac:dyDescent="0.25">
      <c r="A9" s="112">
        <v>66</v>
      </c>
      <c r="B9" s="125" t="s">
        <v>330</v>
      </c>
      <c r="C9" s="125">
        <v>4337.4399999999996</v>
      </c>
      <c r="D9" s="125">
        <v>6000</v>
      </c>
      <c r="E9" s="125">
        <v>0</v>
      </c>
      <c r="F9" s="125">
        <v>0</v>
      </c>
      <c r="G9" s="125">
        <v>0</v>
      </c>
    </row>
    <row r="10" spans="1:7" x14ac:dyDescent="0.25">
      <c r="A10" s="112">
        <v>68</v>
      </c>
      <c r="B10" s="125" t="s">
        <v>322</v>
      </c>
      <c r="C10" s="125">
        <v>56189.259999999995</v>
      </c>
      <c r="D10" s="125">
        <v>75000</v>
      </c>
      <c r="E10" s="125">
        <v>95000</v>
      </c>
      <c r="F10" s="125">
        <v>82500</v>
      </c>
      <c r="G10" s="125">
        <v>77500</v>
      </c>
    </row>
    <row r="11" spans="1:7" x14ac:dyDescent="0.25">
      <c r="A11" s="111">
        <v>7</v>
      </c>
      <c r="B11" s="124" t="s">
        <v>315</v>
      </c>
      <c r="C11" s="124">
        <v>4971.54</v>
      </c>
      <c r="D11" s="124">
        <v>19600</v>
      </c>
      <c r="E11" s="124">
        <v>600</v>
      </c>
      <c r="F11" s="124">
        <v>600</v>
      </c>
      <c r="G11" s="124">
        <v>600</v>
      </c>
    </row>
    <row r="12" spans="1:7" x14ac:dyDescent="0.25">
      <c r="A12" s="112">
        <v>71</v>
      </c>
      <c r="B12" s="140" t="s">
        <v>314</v>
      </c>
      <c r="C12" s="216">
        <v>4613.33</v>
      </c>
      <c r="D12" s="216">
        <v>18000</v>
      </c>
      <c r="E12" s="216">
        <v>0</v>
      </c>
      <c r="F12" s="216">
        <v>0</v>
      </c>
      <c r="G12" s="216">
        <v>0</v>
      </c>
    </row>
    <row r="13" spans="1:7" x14ac:dyDescent="0.25">
      <c r="A13" s="112">
        <v>72</v>
      </c>
      <c r="B13" s="140" t="s">
        <v>308</v>
      </c>
      <c r="C13" s="126">
        <v>358.21</v>
      </c>
      <c r="D13" s="126">
        <v>1600</v>
      </c>
      <c r="E13" s="126">
        <v>600</v>
      </c>
      <c r="F13" s="126">
        <v>600</v>
      </c>
      <c r="G13" s="126">
        <v>600</v>
      </c>
    </row>
    <row r="14" spans="1:7" x14ac:dyDescent="0.25">
      <c r="A14" s="236">
        <v>83</v>
      </c>
      <c r="B14" s="218" t="s">
        <v>303</v>
      </c>
      <c r="C14" s="216">
        <v>0</v>
      </c>
      <c r="D14" s="217">
        <v>0</v>
      </c>
      <c r="E14" s="217">
        <v>0</v>
      </c>
      <c r="F14" s="217">
        <v>0</v>
      </c>
      <c r="G14" s="217">
        <v>0</v>
      </c>
    </row>
    <row r="15" spans="1:7" x14ac:dyDescent="0.25">
      <c r="A15" s="237">
        <v>84</v>
      </c>
      <c r="B15" s="126" t="s">
        <v>300</v>
      </c>
      <c r="C15" s="126">
        <v>0</v>
      </c>
      <c r="D15" s="126">
        <v>0</v>
      </c>
      <c r="E15" s="126">
        <v>1250000</v>
      </c>
      <c r="F15" s="13">
        <v>0</v>
      </c>
      <c r="G15" s="13">
        <v>0</v>
      </c>
    </row>
    <row r="16" spans="1:7" x14ac:dyDescent="0.25">
      <c r="A16" s="111"/>
      <c r="B16" s="124" t="s">
        <v>634</v>
      </c>
      <c r="C16" s="124">
        <v>4746874.4460000005</v>
      </c>
      <c r="D16" s="124">
        <v>5512061</v>
      </c>
      <c r="E16" s="124">
        <v>7953010</v>
      </c>
      <c r="F16" s="124">
        <v>6080800</v>
      </c>
      <c r="G16" s="124">
        <v>6355300</v>
      </c>
    </row>
    <row r="17" spans="1:7" x14ac:dyDescent="0.25">
      <c r="A17" s="111">
        <v>3</v>
      </c>
      <c r="B17" s="124" t="s">
        <v>290</v>
      </c>
      <c r="C17" s="124">
        <v>4098087.4660000005</v>
      </c>
      <c r="D17" s="124">
        <v>5175061</v>
      </c>
      <c r="E17" s="124">
        <v>5370710</v>
      </c>
      <c r="F17" s="124">
        <v>5275800</v>
      </c>
      <c r="G17" s="124">
        <v>5423300</v>
      </c>
    </row>
    <row r="18" spans="1:7" x14ac:dyDescent="0.25">
      <c r="A18" s="112">
        <v>34</v>
      </c>
      <c r="B18" s="125" t="s">
        <v>247</v>
      </c>
      <c r="C18" s="125">
        <v>35961.330000000009</v>
      </c>
      <c r="D18" s="125">
        <v>48850</v>
      </c>
      <c r="E18" s="125">
        <v>74060</v>
      </c>
      <c r="F18" s="125">
        <v>102550</v>
      </c>
      <c r="G18" s="125">
        <v>95650</v>
      </c>
    </row>
    <row r="19" spans="1:7" x14ac:dyDescent="0.25">
      <c r="A19" s="112">
        <v>35</v>
      </c>
      <c r="B19" s="125" t="s">
        <v>236</v>
      </c>
      <c r="C19" s="125">
        <v>0</v>
      </c>
      <c r="D19" s="125">
        <v>500</v>
      </c>
      <c r="E19" s="125">
        <v>500</v>
      </c>
      <c r="F19" s="125">
        <v>500</v>
      </c>
      <c r="G19" s="125">
        <v>500</v>
      </c>
    </row>
    <row r="20" spans="1:7" x14ac:dyDescent="0.25">
      <c r="A20" s="112">
        <v>36</v>
      </c>
      <c r="B20" s="140" t="s">
        <v>233</v>
      </c>
      <c r="C20" s="125">
        <v>34240.370000000003</v>
      </c>
      <c r="D20" s="125">
        <v>50250</v>
      </c>
      <c r="E20" s="125">
        <v>105000</v>
      </c>
      <c r="F20" s="125">
        <v>43000</v>
      </c>
      <c r="G20" s="125">
        <v>43000</v>
      </c>
    </row>
    <row r="21" spans="1:7" x14ac:dyDescent="0.25">
      <c r="A21" s="112">
        <v>37</v>
      </c>
      <c r="B21" s="125" t="s">
        <v>226</v>
      </c>
      <c r="C21" s="125">
        <v>154738.14600000001</v>
      </c>
      <c r="D21" s="125">
        <v>206000</v>
      </c>
      <c r="E21" s="125">
        <v>207000</v>
      </c>
      <c r="F21" s="125">
        <v>228000</v>
      </c>
      <c r="G21" s="125">
        <v>228000</v>
      </c>
    </row>
    <row r="22" spans="1:7" x14ac:dyDescent="0.25">
      <c r="A22" s="112">
        <v>38</v>
      </c>
      <c r="B22" s="125" t="s">
        <v>222</v>
      </c>
      <c r="C22" s="125">
        <v>1283651.8799999999</v>
      </c>
      <c r="D22" s="125">
        <v>1368396</v>
      </c>
      <c r="E22" s="125">
        <v>1212150</v>
      </c>
      <c r="F22" s="125">
        <v>1000150</v>
      </c>
      <c r="G22" s="125">
        <v>1078850</v>
      </c>
    </row>
    <row r="23" spans="1:7" x14ac:dyDescent="0.25">
      <c r="A23" s="120">
        <v>4</v>
      </c>
      <c r="B23" s="149" t="s">
        <v>209</v>
      </c>
      <c r="C23" s="149">
        <v>648786.9800000001</v>
      </c>
      <c r="D23" s="149">
        <v>337000</v>
      </c>
      <c r="E23" s="149">
        <v>2582300</v>
      </c>
      <c r="F23" s="149">
        <v>680000</v>
      </c>
      <c r="G23" s="149">
        <v>682000</v>
      </c>
    </row>
    <row r="24" spans="1:7" x14ac:dyDescent="0.25">
      <c r="A24" s="112">
        <v>41</v>
      </c>
      <c r="B24" s="140" t="s">
        <v>208</v>
      </c>
      <c r="C24" s="126">
        <v>0</v>
      </c>
      <c r="D24" s="126">
        <v>0</v>
      </c>
      <c r="E24" s="126">
        <v>0</v>
      </c>
      <c r="F24" s="126">
        <v>60000</v>
      </c>
      <c r="G24" s="126">
        <v>60000</v>
      </c>
    </row>
    <row r="25" spans="1:7" x14ac:dyDescent="0.25">
      <c r="A25" s="112">
        <v>42</v>
      </c>
      <c r="B25" s="140" t="s">
        <v>203</v>
      </c>
      <c r="C25" s="216">
        <v>648786.9800000001</v>
      </c>
      <c r="D25" s="216">
        <v>337000</v>
      </c>
      <c r="E25" s="216">
        <v>2342300</v>
      </c>
      <c r="F25" s="216">
        <v>280000</v>
      </c>
      <c r="G25" s="216">
        <v>282000</v>
      </c>
    </row>
    <row r="26" spans="1:7" x14ac:dyDescent="0.25">
      <c r="A26" s="112">
        <v>43</v>
      </c>
      <c r="B26" s="140" t="s">
        <v>181</v>
      </c>
      <c r="C26" s="126">
        <v>0</v>
      </c>
      <c r="D26" s="126">
        <v>0</v>
      </c>
      <c r="E26" s="126">
        <v>0</v>
      </c>
      <c r="F26" s="126">
        <v>0</v>
      </c>
      <c r="G26" s="126">
        <v>0</v>
      </c>
    </row>
    <row r="27" spans="1:7" x14ac:dyDescent="0.25">
      <c r="A27" s="112">
        <v>45</v>
      </c>
      <c r="B27" s="140" t="s">
        <v>179</v>
      </c>
      <c r="C27" s="216">
        <v>0</v>
      </c>
      <c r="D27" s="216">
        <v>0</v>
      </c>
      <c r="E27" s="216">
        <v>240000</v>
      </c>
      <c r="F27" s="216">
        <v>340000</v>
      </c>
      <c r="G27" s="216">
        <v>340000</v>
      </c>
    </row>
    <row r="28" spans="1:7" x14ac:dyDescent="0.25">
      <c r="A28" s="120">
        <v>5</v>
      </c>
      <c r="B28" s="150" t="s">
        <v>173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112">
        <v>51</v>
      </c>
      <c r="B29" s="125" t="s">
        <v>172</v>
      </c>
      <c r="C29" s="216">
        <v>0</v>
      </c>
      <c r="D29" s="216">
        <v>0</v>
      </c>
      <c r="E29" s="216">
        <v>0</v>
      </c>
      <c r="F29" s="216">
        <v>0</v>
      </c>
      <c r="G29" s="216">
        <v>0</v>
      </c>
    </row>
    <row r="30" spans="1:7" x14ac:dyDescent="0.25">
      <c r="A30" s="112">
        <v>54</v>
      </c>
      <c r="B30" s="151" t="s">
        <v>169</v>
      </c>
      <c r="C30" s="126">
        <v>0</v>
      </c>
      <c r="D30" s="126">
        <v>0</v>
      </c>
      <c r="E30" s="126">
        <v>0</v>
      </c>
      <c r="F30" s="126">
        <v>125000</v>
      </c>
      <c r="G30" s="126">
        <v>250000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93CD-AF7E-4B55-BD6C-F8DCD76EAE5A}">
  <sheetPr>
    <pageSetUpPr fitToPage="1"/>
  </sheetPr>
  <dimension ref="A1:H45"/>
  <sheetViews>
    <sheetView topLeftCell="A32" zoomScale="140" zoomScaleNormal="140" workbookViewId="0">
      <selection activeCell="J40" sqref="J40"/>
    </sheetView>
  </sheetViews>
  <sheetFormatPr defaultRowHeight="12" x14ac:dyDescent="0.2"/>
  <cols>
    <col min="1" max="1" width="8" style="44" customWidth="1"/>
    <col min="2" max="2" width="37.140625" style="44" customWidth="1"/>
    <col min="3" max="3" width="10.140625" style="44" customWidth="1"/>
    <col min="4" max="4" width="10.140625" style="44" hidden="1" customWidth="1"/>
    <col min="5" max="8" width="10.140625" style="44" customWidth="1"/>
    <col min="9" max="16384" width="9.140625" style="44"/>
  </cols>
  <sheetData>
    <row r="1" spans="1:8" ht="51.75" customHeight="1" x14ac:dyDescent="0.2">
      <c r="A1" s="60" t="s">
        <v>472</v>
      </c>
      <c r="B1" s="59"/>
    </row>
    <row r="2" spans="1:8" ht="22.5" customHeight="1" x14ac:dyDescent="0.2">
      <c r="C2" s="58"/>
      <c r="D2" s="58"/>
      <c r="E2" s="58"/>
      <c r="F2" s="58"/>
      <c r="G2" s="58"/>
      <c r="H2" s="58"/>
    </row>
    <row r="3" spans="1:8" ht="30" customHeight="1" x14ac:dyDescent="0.2">
      <c r="A3" s="57" t="s">
        <v>470</v>
      </c>
      <c r="B3" s="57" t="s">
        <v>469</v>
      </c>
      <c r="C3" s="56" t="s">
        <v>291</v>
      </c>
      <c r="D3" s="61" t="s">
        <v>3</v>
      </c>
      <c r="E3" s="61" t="s">
        <v>663</v>
      </c>
      <c r="F3" s="61" t="s">
        <v>456</v>
      </c>
      <c r="G3" s="61" t="s">
        <v>664</v>
      </c>
      <c r="H3" s="61" t="s">
        <v>662</v>
      </c>
    </row>
    <row r="4" spans="1:8" s="45" customFormat="1" ht="9.9499999999999993" customHeight="1" x14ac:dyDescent="0.2">
      <c r="A4" s="55">
        <v>1</v>
      </c>
      <c r="B4" s="55">
        <v>2</v>
      </c>
      <c r="C4" s="54">
        <v>3</v>
      </c>
      <c r="D4" s="54"/>
      <c r="E4" s="54">
        <v>4</v>
      </c>
      <c r="F4" s="54">
        <v>5</v>
      </c>
      <c r="G4" s="54">
        <v>6</v>
      </c>
      <c r="H4" s="54">
        <v>7</v>
      </c>
    </row>
    <row r="5" spans="1:8" ht="18" customHeight="1" x14ac:dyDescent="0.2">
      <c r="A5" s="49" t="s">
        <v>604</v>
      </c>
      <c r="B5" s="48" t="s">
        <v>11</v>
      </c>
      <c r="C5" s="50">
        <v>3151860.98</v>
      </c>
      <c r="D5" s="50">
        <v>4091420</v>
      </c>
      <c r="E5" s="50">
        <v>3521850</v>
      </c>
      <c r="F5" s="50">
        <v>4031290</v>
      </c>
      <c r="G5" s="50">
        <v>4329600</v>
      </c>
      <c r="H5" s="50">
        <v>4664100</v>
      </c>
    </row>
    <row r="6" spans="1:8" ht="18" customHeight="1" x14ac:dyDescent="0.2">
      <c r="A6" s="49" t="s">
        <v>605</v>
      </c>
      <c r="B6" s="48" t="s">
        <v>90</v>
      </c>
      <c r="C6" s="50">
        <v>106865.01</v>
      </c>
      <c r="D6" s="50">
        <v>145000</v>
      </c>
      <c r="E6" s="50">
        <v>145000</v>
      </c>
      <c r="F6" s="50">
        <v>150000</v>
      </c>
      <c r="G6" s="50">
        <v>220000</v>
      </c>
      <c r="H6" s="50">
        <v>220000</v>
      </c>
    </row>
    <row r="7" spans="1:8" ht="18" customHeight="1" x14ac:dyDescent="0.2">
      <c r="A7" s="49" t="s">
        <v>467</v>
      </c>
      <c r="B7" s="48" t="s">
        <v>466</v>
      </c>
      <c r="C7" s="50">
        <v>696759</v>
      </c>
      <c r="D7" s="50">
        <v>1355000</v>
      </c>
      <c r="E7" s="50">
        <v>1085500</v>
      </c>
      <c r="F7" s="50">
        <v>1160620</v>
      </c>
      <c r="G7" s="50">
        <v>1190600</v>
      </c>
      <c r="H7" s="50">
        <v>1190600</v>
      </c>
    </row>
    <row r="8" spans="1:8" ht="18" customHeight="1" x14ac:dyDescent="0.2">
      <c r="A8" s="53" t="s">
        <v>606</v>
      </c>
      <c r="B8" s="52" t="s">
        <v>607</v>
      </c>
      <c r="C8" s="47">
        <v>438320</v>
      </c>
      <c r="D8" s="47">
        <v>990000</v>
      </c>
      <c r="E8" s="47">
        <v>800000</v>
      </c>
      <c r="F8" s="47">
        <v>830000</v>
      </c>
      <c r="G8" s="47">
        <v>840000</v>
      </c>
      <c r="H8" s="47">
        <v>840000</v>
      </c>
    </row>
    <row r="9" spans="1:8" ht="18" customHeight="1" x14ac:dyDescent="0.2">
      <c r="A9" s="53" t="s">
        <v>608</v>
      </c>
      <c r="B9" s="52" t="s">
        <v>609</v>
      </c>
      <c r="C9" s="47">
        <v>157</v>
      </c>
      <c r="D9" s="47">
        <v>0</v>
      </c>
      <c r="E9" s="47">
        <v>100</v>
      </c>
      <c r="F9" s="47">
        <v>100</v>
      </c>
      <c r="G9" s="47">
        <v>100</v>
      </c>
      <c r="H9" s="47">
        <v>100</v>
      </c>
    </row>
    <row r="10" spans="1:8" ht="18" customHeight="1" x14ac:dyDescent="0.2">
      <c r="A10" s="53" t="s">
        <v>589</v>
      </c>
      <c r="B10" s="52" t="s">
        <v>610</v>
      </c>
      <c r="C10" s="47">
        <v>258282</v>
      </c>
      <c r="D10" s="47">
        <v>365000</v>
      </c>
      <c r="E10" s="47">
        <v>285400</v>
      </c>
      <c r="F10" s="47">
        <v>330520</v>
      </c>
      <c r="G10" s="47">
        <v>350500</v>
      </c>
      <c r="H10" s="47">
        <v>350500</v>
      </c>
    </row>
    <row r="11" spans="1:8" ht="18" customHeight="1" x14ac:dyDescent="0.2">
      <c r="A11" s="49" t="s">
        <v>465</v>
      </c>
      <c r="B11" s="48" t="s">
        <v>15</v>
      </c>
      <c r="C11" s="50">
        <v>825611.49</v>
      </c>
      <c r="D11" s="50">
        <v>934000</v>
      </c>
      <c r="E11" s="50">
        <v>847200</v>
      </c>
      <c r="F11" s="50">
        <v>1360500</v>
      </c>
      <c r="G11" s="50">
        <v>340000</v>
      </c>
      <c r="H11" s="50">
        <v>280000</v>
      </c>
    </row>
    <row r="12" spans="1:8" ht="18" customHeight="1" x14ac:dyDescent="0.2">
      <c r="A12" s="53" t="s">
        <v>611</v>
      </c>
      <c r="B12" s="52" t="s">
        <v>612</v>
      </c>
      <c r="C12" s="47">
        <v>369426.74</v>
      </c>
      <c r="D12" s="47">
        <v>859000</v>
      </c>
      <c r="E12" s="47">
        <v>824700</v>
      </c>
      <c r="F12" s="47">
        <v>664000</v>
      </c>
      <c r="G12" s="47">
        <v>230000</v>
      </c>
      <c r="H12" s="47">
        <v>170000</v>
      </c>
    </row>
    <row r="13" spans="1:8" ht="18" customHeight="1" x14ac:dyDescent="0.2">
      <c r="A13" s="53" t="s">
        <v>613</v>
      </c>
      <c r="B13" s="52" t="s">
        <v>614</v>
      </c>
      <c r="C13" s="47">
        <v>132482.70000000001</v>
      </c>
      <c r="D13" s="47">
        <v>75000</v>
      </c>
      <c r="E13" s="47">
        <v>22500</v>
      </c>
      <c r="F13" s="47">
        <v>0</v>
      </c>
      <c r="G13" s="47">
        <v>0</v>
      </c>
      <c r="H13" s="47">
        <v>0</v>
      </c>
    </row>
    <row r="14" spans="1:8" ht="18" customHeight="1" x14ac:dyDescent="0.2">
      <c r="A14" s="53" t="s">
        <v>615</v>
      </c>
      <c r="B14" s="52" t="s">
        <v>616</v>
      </c>
      <c r="C14" s="47">
        <v>323702.05</v>
      </c>
      <c r="D14" s="47">
        <v>0</v>
      </c>
      <c r="E14" s="47">
        <v>0</v>
      </c>
      <c r="F14" s="47">
        <v>696500</v>
      </c>
      <c r="G14" s="47">
        <v>110000</v>
      </c>
      <c r="H14" s="47">
        <v>110000</v>
      </c>
    </row>
    <row r="15" spans="1:8" ht="18" customHeight="1" x14ac:dyDescent="0.2">
      <c r="A15" s="49" t="s">
        <v>464</v>
      </c>
      <c r="B15" s="48" t="s">
        <v>16</v>
      </c>
      <c r="C15" s="50">
        <v>4337.4399999999996</v>
      </c>
      <c r="D15" s="50">
        <v>0</v>
      </c>
      <c r="E15" s="50">
        <v>6000</v>
      </c>
      <c r="F15" s="50">
        <v>0</v>
      </c>
      <c r="G15" s="50">
        <v>0</v>
      </c>
      <c r="H15" s="50">
        <v>0</v>
      </c>
    </row>
    <row r="16" spans="1:8" ht="18" customHeight="1" x14ac:dyDescent="0.2">
      <c r="A16" s="49" t="s">
        <v>463</v>
      </c>
      <c r="B16" s="51" t="s">
        <v>462</v>
      </c>
      <c r="C16" s="50">
        <v>4971.54</v>
      </c>
      <c r="D16" s="50">
        <v>200530</v>
      </c>
      <c r="E16" s="50">
        <v>19600</v>
      </c>
      <c r="F16" s="50">
        <v>600</v>
      </c>
      <c r="G16" s="50">
        <v>600</v>
      </c>
      <c r="H16" s="50">
        <v>600</v>
      </c>
    </row>
    <row r="17" spans="1:8" ht="18" customHeight="1" x14ac:dyDescent="0.2">
      <c r="A17" s="49" t="s">
        <v>461</v>
      </c>
      <c r="B17" s="48" t="s">
        <v>92</v>
      </c>
      <c r="C17" s="50">
        <v>0</v>
      </c>
      <c r="D17" s="50">
        <v>0</v>
      </c>
      <c r="E17" s="50">
        <v>0</v>
      </c>
      <c r="F17" s="50">
        <v>1250000</v>
      </c>
      <c r="G17" s="50">
        <v>0</v>
      </c>
      <c r="H17" s="50">
        <v>0</v>
      </c>
    </row>
    <row r="18" spans="1:8" ht="30" customHeight="1" x14ac:dyDescent="0.2">
      <c r="A18" s="272" t="s">
        <v>460</v>
      </c>
      <c r="B18" s="273"/>
      <c r="C18" s="46">
        <v>4790405.46</v>
      </c>
      <c r="D18" s="46">
        <v>6725950</v>
      </c>
      <c r="E18" s="46">
        <v>5625150</v>
      </c>
      <c r="F18" s="46">
        <v>7953010</v>
      </c>
      <c r="G18" s="46">
        <v>6080800</v>
      </c>
      <c r="H18" s="46">
        <v>6355300</v>
      </c>
    </row>
    <row r="19" spans="1:8" ht="135.75" customHeight="1" x14ac:dyDescent="0.2"/>
    <row r="20" spans="1:8" ht="28.5" customHeight="1" x14ac:dyDescent="0.2">
      <c r="A20" s="60" t="s">
        <v>471</v>
      </c>
      <c r="B20" s="59"/>
    </row>
    <row r="21" spans="1:8" ht="22.5" customHeight="1" x14ac:dyDescent="0.2">
      <c r="C21" s="58"/>
      <c r="D21" s="58"/>
      <c r="E21" s="58"/>
      <c r="F21" s="58"/>
      <c r="G21" s="58"/>
      <c r="H21" s="58"/>
    </row>
    <row r="22" spans="1:8" ht="30" customHeight="1" x14ac:dyDescent="0.2">
      <c r="A22" s="57" t="s">
        <v>470</v>
      </c>
      <c r="B22" s="57" t="s">
        <v>469</v>
      </c>
      <c r="C22" s="56" t="s">
        <v>291</v>
      </c>
      <c r="D22" s="61" t="s">
        <v>3</v>
      </c>
      <c r="E22" s="61" t="s">
        <v>663</v>
      </c>
      <c r="F22" s="61" t="s">
        <v>456</v>
      </c>
      <c r="G22" s="61" t="s">
        <v>664</v>
      </c>
      <c r="H22" s="61" t="s">
        <v>662</v>
      </c>
    </row>
    <row r="23" spans="1:8" s="45" customFormat="1" ht="9.9499999999999993" customHeight="1" x14ac:dyDescent="0.2">
      <c r="A23" s="55">
        <v>1</v>
      </c>
      <c r="B23" s="55">
        <v>2</v>
      </c>
      <c r="C23" s="54">
        <v>3</v>
      </c>
      <c r="D23" s="54"/>
      <c r="E23" s="54">
        <v>4</v>
      </c>
      <c r="F23" s="54">
        <v>5</v>
      </c>
      <c r="G23" s="54"/>
      <c r="H23" s="54"/>
    </row>
    <row r="24" spans="1:8" ht="18" customHeight="1" x14ac:dyDescent="0.2">
      <c r="A24" s="49" t="s">
        <v>7</v>
      </c>
      <c r="B24" s="48" t="s">
        <v>11</v>
      </c>
      <c r="C24" s="50">
        <v>3151860.98</v>
      </c>
      <c r="D24" s="50">
        <v>4091420</v>
      </c>
      <c r="E24" s="50">
        <v>3521850</v>
      </c>
      <c r="F24" s="50">
        <v>4031290</v>
      </c>
      <c r="G24" s="50">
        <v>4329600</v>
      </c>
      <c r="H24" s="50">
        <v>4664100</v>
      </c>
    </row>
    <row r="25" spans="1:8" ht="18" customHeight="1" x14ac:dyDescent="0.2">
      <c r="A25" s="49" t="s">
        <v>468</v>
      </c>
      <c r="B25" s="48" t="s">
        <v>90</v>
      </c>
      <c r="C25" s="50">
        <v>106865.01</v>
      </c>
      <c r="D25" s="50">
        <v>145000</v>
      </c>
      <c r="E25" s="50">
        <v>145000</v>
      </c>
      <c r="F25" s="50">
        <v>150000</v>
      </c>
      <c r="G25" s="50">
        <v>220000</v>
      </c>
      <c r="H25" s="50">
        <v>220000</v>
      </c>
    </row>
    <row r="26" spans="1:8" ht="18" customHeight="1" x14ac:dyDescent="0.2">
      <c r="A26" s="49" t="s">
        <v>467</v>
      </c>
      <c r="B26" s="48" t="s">
        <v>466</v>
      </c>
      <c r="C26" s="50">
        <v>696759</v>
      </c>
      <c r="D26" s="50">
        <v>1355000</v>
      </c>
      <c r="E26" s="50">
        <v>1085500</v>
      </c>
      <c r="F26" s="50">
        <v>1160620</v>
      </c>
      <c r="G26" s="50">
        <v>1190600</v>
      </c>
      <c r="H26" s="50">
        <v>1190600</v>
      </c>
    </row>
    <row r="27" spans="1:8" ht="18" customHeight="1" x14ac:dyDescent="0.2">
      <c r="A27" s="53" t="s">
        <v>606</v>
      </c>
      <c r="B27" s="52" t="s">
        <v>607</v>
      </c>
      <c r="C27" s="47">
        <v>438320</v>
      </c>
      <c r="D27" s="47">
        <v>990000</v>
      </c>
      <c r="E27" s="47">
        <v>800000</v>
      </c>
      <c r="F27" s="47">
        <v>830000</v>
      </c>
      <c r="G27" s="47">
        <v>840000</v>
      </c>
      <c r="H27" s="47">
        <v>840000</v>
      </c>
    </row>
    <row r="28" spans="1:8" ht="18" customHeight="1" x14ac:dyDescent="0.2">
      <c r="A28" s="53" t="s">
        <v>608</v>
      </c>
      <c r="B28" s="52" t="s">
        <v>609</v>
      </c>
      <c r="C28" s="47">
        <v>157</v>
      </c>
      <c r="D28" s="47">
        <v>0</v>
      </c>
      <c r="E28" s="47">
        <v>100</v>
      </c>
      <c r="F28" s="47">
        <v>100</v>
      </c>
      <c r="G28" s="47">
        <v>100</v>
      </c>
      <c r="H28" s="47">
        <v>100</v>
      </c>
    </row>
    <row r="29" spans="1:8" ht="18" customHeight="1" x14ac:dyDescent="0.2">
      <c r="A29" s="53" t="s">
        <v>589</v>
      </c>
      <c r="B29" s="52" t="s">
        <v>610</v>
      </c>
      <c r="C29" s="47">
        <v>258282</v>
      </c>
      <c r="D29" s="47">
        <v>365000</v>
      </c>
      <c r="E29" s="47">
        <v>285400</v>
      </c>
      <c r="F29" s="47">
        <v>330520</v>
      </c>
      <c r="G29" s="47">
        <v>350500</v>
      </c>
      <c r="H29" s="47">
        <v>350500</v>
      </c>
    </row>
    <row r="30" spans="1:8" ht="18" customHeight="1" x14ac:dyDescent="0.2">
      <c r="A30" s="49" t="s">
        <v>465</v>
      </c>
      <c r="B30" s="48" t="s">
        <v>15</v>
      </c>
      <c r="C30" s="50">
        <v>825611.49</v>
      </c>
      <c r="D30" s="50">
        <v>934000</v>
      </c>
      <c r="E30" s="50">
        <v>847200</v>
      </c>
      <c r="F30" s="50">
        <v>1360500</v>
      </c>
      <c r="G30" s="50">
        <v>340000</v>
      </c>
      <c r="H30" s="50">
        <v>280000</v>
      </c>
    </row>
    <row r="31" spans="1:8" ht="18" customHeight="1" x14ac:dyDescent="0.2">
      <c r="A31" s="53" t="s">
        <v>611</v>
      </c>
      <c r="B31" s="52" t="s">
        <v>612</v>
      </c>
      <c r="C31" s="47">
        <v>369426.74</v>
      </c>
      <c r="D31" s="47">
        <v>859000</v>
      </c>
      <c r="E31" s="47">
        <v>824700</v>
      </c>
      <c r="F31" s="47">
        <v>664000</v>
      </c>
      <c r="G31" s="47">
        <v>230000</v>
      </c>
      <c r="H31" s="47">
        <v>170000</v>
      </c>
    </row>
    <row r="32" spans="1:8" ht="18" customHeight="1" x14ac:dyDescent="0.2">
      <c r="A32" s="53" t="s">
        <v>613</v>
      </c>
      <c r="B32" s="52" t="s">
        <v>614</v>
      </c>
      <c r="C32" s="47">
        <v>132482.70000000001</v>
      </c>
      <c r="D32" s="47">
        <v>75000</v>
      </c>
      <c r="E32" s="47">
        <v>22500</v>
      </c>
      <c r="F32" s="47">
        <v>0</v>
      </c>
      <c r="G32" s="47">
        <v>0</v>
      </c>
      <c r="H32" s="47">
        <v>0</v>
      </c>
    </row>
    <row r="33" spans="1:8" ht="18" customHeight="1" x14ac:dyDescent="0.2">
      <c r="A33" s="53" t="s">
        <v>615</v>
      </c>
      <c r="B33" s="52" t="s">
        <v>616</v>
      </c>
      <c r="C33" s="47">
        <v>323702.05</v>
      </c>
      <c r="D33" s="47">
        <v>0</v>
      </c>
      <c r="E33" s="47">
        <v>0</v>
      </c>
      <c r="F33" s="47">
        <v>696500</v>
      </c>
      <c r="G33" s="47">
        <v>110000</v>
      </c>
      <c r="H33" s="47">
        <v>110000</v>
      </c>
    </row>
    <row r="34" spans="1:8" ht="18" customHeight="1" x14ac:dyDescent="0.2">
      <c r="A34" s="49" t="s">
        <v>464</v>
      </c>
      <c r="B34" s="48" t="s">
        <v>16</v>
      </c>
      <c r="C34" s="50">
        <v>4337.4399999999996</v>
      </c>
      <c r="D34" s="50">
        <v>0</v>
      </c>
      <c r="E34" s="50">
        <v>6000</v>
      </c>
      <c r="F34" s="50">
        <v>0</v>
      </c>
      <c r="G34" s="50">
        <v>0</v>
      </c>
      <c r="H34" s="50">
        <v>0</v>
      </c>
    </row>
    <row r="35" spans="1:8" ht="18" customHeight="1" x14ac:dyDescent="0.2">
      <c r="A35" s="49" t="s">
        <v>463</v>
      </c>
      <c r="B35" s="51" t="s">
        <v>462</v>
      </c>
      <c r="C35" s="50">
        <v>4971.54</v>
      </c>
      <c r="D35" s="50">
        <v>200530</v>
      </c>
      <c r="E35" s="50">
        <v>19600</v>
      </c>
      <c r="F35" s="50">
        <v>600</v>
      </c>
      <c r="G35" s="50">
        <v>600</v>
      </c>
      <c r="H35" s="50">
        <v>600</v>
      </c>
    </row>
    <row r="36" spans="1:8" ht="18" customHeight="1" x14ac:dyDescent="0.2">
      <c r="A36" s="49" t="s">
        <v>461</v>
      </c>
      <c r="B36" s="48" t="s">
        <v>92</v>
      </c>
      <c r="C36" s="50">
        <v>0</v>
      </c>
      <c r="D36" s="50">
        <v>0</v>
      </c>
      <c r="E36" s="50">
        <v>0</v>
      </c>
      <c r="F36" s="50">
        <v>1250000</v>
      </c>
      <c r="G36" s="50">
        <v>0</v>
      </c>
      <c r="H36" s="50">
        <v>0</v>
      </c>
    </row>
    <row r="37" spans="1:8" ht="18" customHeight="1" x14ac:dyDescent="0.2">
      <c r="A37" s="272" t="s">
        <v>630</v>
      </c>
      <c r="B37" s="273"/>
      <c r="C37" s="46">
        <v>4790405.46</v>
      </c>
      <c r="D37" s="46">
        <v>6725950</v>
      </c>
      <c r="E37" s="46">
        <v>5625150</v>
      </c>
      <c r="F37" s="46">
        <v>7953010</v>
      </c>
      <c r="G37" s="46">
        <v>6080800</v>
      </c>
      <c r="H37" s="46">
        <v>6355300</v>
      </c>
    </row>
    <row r="38" spans="1:8" ht="18" customHeight="1" x14ac:dyDescent="0.2"/>
    <row r="39" spans="1:8" ht="18" customHeight="1" x14ac:dyDescent="0.2"/>
    <row r="40" spans="1:8" ht="30" customHeight="1" x14ac:dyDescent="0.2"/>
    <row r="41" spans="1:8" ht="99" customHeight="1" x14ac:dyDescent="0.2"/>
    <row r="42" spans="1:8" ht="54" customHeight="1" x14ac:dyDescent="0.2"/>
    <row r="43" spans="1:8" ht="72.75" customHeight="1" x14ac:dyDescent="0.2"/>
    <row r="44" spans="1:8" ht="95.25" customHeight="1" x14ac:dyDescent="0.2"/>
    <row r="45" spans="1:8" ht="25.5" customHeight="1" x14ac:dyDescent="0.2"/>
  </sheetData>
  <mergeCells count="2">
    <mergeCell ref="A37:B37"/>
    <mergeCell ref="A18:B18"/>
  </mergeCells>
  <pageMargins left="0.74803149606299213" right="0.39370078740157483" top="0.94488188976377963" bottom="0.59055118110236227" header="0.51181102362204722" footer="0.31496062992125984"/>
  <pageSetup paperSize="9" fitToHeight="2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DD1E-649A-4305-99D9-F94495B9355E}">
  <sheetPr>
    <pageSetUpPr fitToPage="1"/>
  </sheetPr>
  <dimension ref="A1:G38"/>
  <sheetViews>
    <sheetView workbookViewId="0">
      <selection activeCell="K9" sqref="K9"/>
    </sheetView>
  </sheetViews>
  <sheetFormatPr defaultRowHeight="15" x14ac:dyDescent="0.25"/>
  <cols>
    <col min="2" max="2" width="36.140625" customWidth="1"/>
    <col min="3" max="4" width="10" bestFit="1" customWidth="1"/>
    <col min="5" max="7" width="14.5703125" customWidth="1"/>
  </cols>
  <sheetData>
    <row r="1" spans="1:7" x14ac:dyDescent="0.25">
      <c r="A1" s="67" t="s">
        <v>480</v>
      </c>
      <c r="B1" s="68"/>
      <c r="C1" s="66"/>
      <c r="D1" s="66"/>
      <c r="E1" s="66"/>
      <c r="F1" s="66"/>
      <c r="G1" s="66"/>
    </row>
    <row r="2" spans="1:7" x14ac:dyDescent="0.25">
      <c r="A2" s="65"/>
      <c r="B2" s="65"/>
      <c r="C2" s="69"/>
      <c r="D2" s="69"/>
      <c r="E2" s="69"/>
      <c r="F2" s="69"/>
      <c r="G2" s="69"/>
    </row>
    <row r="3" spans="1:7" ht="24" x14ac:dyDescent="0.25">
      <c r="A3" s="71" t="s">
        <v>481</v>
      </c>
      <c r="B3" s="71" t="s">
        <v>469</v>
      </c>
      <c r="C3" s="72" t="s">
        <v>291</v>
      </c>
      <c r="D3" s="72" t="s">
        <v>665</v>
      </c>
      <c r="E3" s="72" t="s">
        <v>591</v>
      </c>
      <c r="F3" s="72" t="s">
        <v>592</v>
      </c>
      <c r="G3" s="72" t="s">
        <v>593</v>
      </c>
    </row>
    <row r="4" spans="1:7" x14ac:dyDescent="0.25">
      <c r="A4" s="73">
        <v>1</v>
      </c>
      <c r="B4" s="73">
        <v>2</v>
      </c>
      <c r="C4" s="73">
        <v>3</v>
      </c>
      <c r="D4" s="73">
        <v>4</v>
      </c>
      <c r="E4" s="73">
        <v>5</v>
      </c>
      <c r="F4" s="73">
        <v>6</v>
      </c>
      <c r="G4" s="73">
        <v>7</v>
      </c>
    </row>
    <row r="5" spans="1:7" x14ac:dyDescent="0.25">
      <c r="A5" s="76" t="s">
        <v>482</v>
      </c>
      <c r="B5" s="77" t="s">
        <v>483</v>
      </c>
      <c r="C5" s="78">
        <v>809894.53</v>
      </c>
      <c r="D5" s="78">
        <v>1151660</v>
      </c>
      <c r="E5" s="78">
        <v>1258110</v>
      </c>
      <c r="F5" s="78">
        <v>1349250</v>
      </c>
      <c r="G5" s="78">
        <v>1387950</v>
      </c>
    </row>
    <row r="6" spans="1:7" x14ac:dyDescent="0.25">
      <c r="A6" s="79" t="s">
        <v>484</v>
      </c>
      <c r="B6" s="80" t="s">
        <v>485</v>
      </c>
      <c r="C6" s="81">
        <v>628229.01</v>
      </c>
      <c r="D6" s="81">
        <v>812500</v>
      </c>
      <c r="E6" s="81">
        <v>982160</v>
      </c>
      <c r="F6" s="81">
        <v>1070800</v>
      </c>
      <c r="G6" s="81">
        <v>1100800</v>
      </c>
    </row>
    <row r="7" spans="1:7" x14ac:dyDescent="0.25">
      <c r="A7" s="79" t="s">
        <v>486</v>
      </c>
      <c r="B7" s="80" t="s">
        <v>487</v>
      </c>
      <c r="C7" s="81">
        <v>181665.52000000002</v>
      </c>
      <c r="D7" s="81">
        <v>339160</v>
      </c>
      <c r="E7" s="81">
        <v>275950</v>
      </c>
      <c r="F7" s="81">
        <v>278450</v>
      </c>
      <c r="G7" s="81">
        <v>287150</v>
      </c>
    </row>
    <row r="8" spans="1:7" x14ac:dyDescent="0.25">
      <c r="A8" s="76" t="s">
        <v>488</v>
      </c>
      <c r="B8" s="77" t="s">
        <v>47</v>
      </c>
      <c r="C8" s="78">
        <v>382475.78</v>
      </c>
      <c r="D8" s="78">
        <v>282800</v>
      </c>
      <c r="E8" s="78">
        <v>369200</v>
      </c>
      <c r="F8" s="78">
        <v>329000</v>
      </c>
      <c r="G8" s="78">
        <v>329000</v>
      </c>
    </row>
    <row r="9" spans="1:7" x14ac:dyDescent="0.25">
      <c r="A9" s="79" t="s">
        <v>489</v>
      </c>
      <c r="B9" s="80" t="s">
        <v>490</v>
      </c>
      <c r="C9" s="81"/>
      <c r="D9" s="81"/>
      <c r="E9" s="81">
        <v>15000</v>
      </c>
      <c r="F9" s="81">
        <v>15000</v>
      </c>
      <c r="G9" s="81">
        <v>15000</v>
      </c>
    </row>
    <row r="10" spans="1:7" x14ac:dyDescent="0.25">
      <c r="A10" s="79" t="s">
        <v>491</v>
      </c>
      <c r="B10" s="80" t="s">
        <v>492</v>
      </c>
      <c r="C10" s="81">
        <v>382475.78</v>
      </c>
      <c r="D10" s="81">
        <v>282800</v>
      </c>
      <c r="E10" s="81">
        <v>354200</v>
      </c>
      <c r="F10" s="81">
        <v>314000</v>
      </c>
      <c r="G10" s="81">
        <v>314000</v>
      </c>
    </row>
    <row r="11" spans="1:7" x14ac:dyDescent="0.25">
      <c r="A11" s="76" t="s">
        <v>493</v>
      </c>
      <c r="B11" s="77" t="s">
        <v>494</v>
      </c>
      <c r="C11" s="78">
        <v>860735</v>
      </c>
      <c r="D11" s="78">
        <v>1605600</v>
      </c>
      <c r="E11" s="78">
        <v>903500</v>
      </c>
      <c r="F11" s="78">
        <v>1037500</v>
      </c>
      <c r="G11" s="78">
        <v>1100500</v>
      </c>
    </row>
    <row r="12" spans="1:7" x14ac:dyDescent="0.25">
      <c r="A12" s="79" t="s">
        <v>495</v>
      </c>
      <c r="B12" s="80" t="s">
        <v>496</v>
      </c>
      <c r="C12" s="81"/>
      <c r="D12" s="81">
        <v>7000</v>
      </c>
      <c r="E12" s="81">
        <v>500</v>
      </c>
      <c r="F12" s="81">
        <v>500</v>
      </c>
      <c r="G12" s="81">
        <v>500</v>
      </c>
    </row>
    <row r="13" spans="1:7" x14ac:dyDescent="0.25">
      <c r="A13" s="79" t="s">
        <v>497</v>
      </c>
      <c r="B13" s="80" t="s">
        <v>498</v>
      </c>
      <c r="C13" s="81">
        <v>860735</v>
      </c>
      <c r="D13" s="81">
        <v>1589600</v>
      </c>
      <c r="E13" s="81">
        <v>903000</v>
      </c>
      <c r="F13" s="81">
        <v>1037000</v>
      </c>
      <c r="G13" s="81">
        <v>1100000</v>
      </c>
    </row>
    <row r="14" spans="1:7" x14ac:dyDescent="0.25">
      <c r="A14" s="79" t="s">
        <v>499</v>
      </c>
      <c r="B14" s="80" t="s">
        <v>500</v>
      </c>
      <c r="C14" s="81"/>
      <c r="D14" s="81">
        <v>9000</v>
      </c>
      <c r="E14" s="81"/>
      <c r="F14" s="81"/>
      <c r="G14" s="81"/>
    </row>
    <row r="15" spans="1:7" x14ac:dyDescent="0.25">
      <c r="A15" s="76" t="s">
        <v>501</v>
      </c>
      <c r="B15" s="77" t="s">
        <v>502</v>
      </c>
      <c r="C15" s="78">
        <v>124502.29999999999</v>
      </c>
      <c r="D15" s="78">
        <v>235000</v>
      </c>
      <c r="E15" s="78">
        <v>211000</v>
      </c>
      <c r="F15" s="78">
        <v>201000</v>
      </c>
      <c r="G15" s="78">
        <v>201000</v>
      </c>
    </row>
    <row r="16" spans="1:7" x14ac:dyDescent="0.25">
      <c r="A16" s="79" t="s">
        <v>503</v>
      </c>
      <c r="B16" s="80" t="s">
        <v>504</v>
      </c>
      <c r="C16" s="81">
        <v>99502.299999999988</v>
      </c>
      <c r="D16" s="81">
        <v>195000</v>
      </c>
      <c r="E16" s="81">
        <v>111000</v>
      </c>
      <c r="F16" s="81">
        <v>151000</v>
      </c>
      <c r="G16" s="81">
        <v>151000</v>
      </c>
    </row>
    <row r="17" spans="1:7" x14ac:dyDescent="0.25">
      <c r="A17" s="79" t="s">
        <v>505</v>
      </c>
      <c r="B17" s="80" t="s">
        <v>506</v>
      </c>
      <c r="C17" s="81">
        <v>25000</v>
      </c>
      <c r="D17" s="81">
        <v>40000</v>
      </c>
      <c r="E17" s="81">
        <v>100000</v>
      </c>
      <c r="F17" s="81">
        <v>50000</v>
      </c>
      <c r="G17" s="81">
        <v>50000</v>
      </c>
    </row>
    <row r="18" spans="1:7" x14ac:dyDescent="0.25">
      <c r="A18" s="76" t="s">
        <v>507</v>
      </c>
      <c r="B18" s="77" t="s">
        <v>508</v>
      </c>
      <c r="C18" s="78">
        <v>916524.93999999983</v>
      </c>
      <c r="D18" s="78">
        <v>1074000</v>
      </c>
      <c r="E18" s="78">
        <v>532000</v>
      </c>
      <c r="F18" s="78">
        <v>582000</v>
      </c>
      <c r="G18" s="78">
        <v>582000</v>
      </c>
    </row>
    <row r="19" spans="1:7" x14ac:dyDescent="0.25">
      <c r="A19" s="79" t="s">
        <v>509</v>
      </c>
      <c r="B19" s="80" t="s">
        <v>510</v>
      </c>
      <c r="C19" s="81">
        <v>13727.1</v>
      </c>
      <c r="D19" s="81">
        <v>19000</v>
      </c>
      <c r="E19" s="81">
        <v>2000</v>
      </c>
      <c r="F19" s="81">
        <v>2000</v>
      </c>
      <c r="G19" s="81">
        <v>2000</v>
      </c>
    </row>
    <row r="20" spans="1:7" x14ac:dyDescent="0.25">
      <c r="A20" s="79" t="s">
        <v>511</v>
      </c>
      <c r="B20" s="80" t="s">
        <v>512</v>
      </c>
      <c r="C20" s="81">
        <v>310163.59999999998</v>
      </c>
      <c r="D20" s="81">
        <v>450000</v>
      </c>
      <c r="E20" s="81">
        <v>310000</v>
      </c>
      <c r="F20" s="81">
        <v>310000</v>
      </c>
      <c r="G20" s="81">
        <v>310000</v>
      </c>
    </row>
    <row r="21" spans="1:7" x14ac:dyDescent="0.25">
      <c r="A21" s="79" t="s">
        <v>513</v>
      </c>
      <c r="B21" s="80" t="s">
        <v>514</v>
      </c>
      <c r="C21" s="81">
        <v>592634.23999999987</v>
      </c>
      <c r="D21" s="81">
        <v>605000</v>
      </c>
      <c r="E21" s="81">
        <v>220000</v>
      </c>
      <c r="F21" s="81">
        <v>270000</v>
      </c>
      <c r="G21" s="81">
        <v>270000</v>
      </c>
    </row>
    <row r="22" spans="1:7" x14ac:dyDescent="0.25">
      <c r="A22" s="76" t="s">
        <v>515</v>
      </c>
      <c r="B22" s="77" t="s">
        <v>516</v>
      </c>
      <c r="C22" s="78">
        <v>5406.15</v>
      </c>
      <c r="D22" s="78">
        <v>27000</v>
      </c>
      <c r="E22" s="78">
        <v>27000</v>
      </c>
      <c r="F22" s="78">
        <v>35000</v>
      </c>
      <c r="G22" s="78">
        <v>35000</v>
      </c>
    </row>
    <row r="23" spans="1:7" x14ac:dyDescent="0.25">
      <c r="A23" s="79" t="s">
        <v>517</v>
      </c>
      <c r="B23" s="80" t="s">
        <v>518</v>
      </c>
      <c r="C23" s="81">
        <v>5406.15</v>
      </c>
      <c r="D23" s="81">
        <v>27000</v>
      </c>
      <c r="E23" s="81">
        <v>27000</v>
      </c>
      <c r="F23" s="81">
        <v>35000</v>
      </c>
      <c r="G23" s="81">
        <v>35000</v>
      </c>
    </row>
    <row r="24" spans="1:7" x14ac:dyDescent="0.25">
      <c r="A24" s="76" t="s">
        <v>519</v>
      </c>
      <c r="B24" s="77" t="s">
        <v>520</v>
      </c>
      <c r="C24" s="78">
        <v>740416.83000000007</v>
      </c>
      <c r="D24" s="78">
        <v>912250</v>
      </c>
      <c r="E24" s="78">
        <v>1354100</v>
      </c>
      <c r="F24" s="78">
        <v>1284450</v>
      </c>
      <c r="G24" s="78">
        <v>1284450</v>
      </c>
    </row>
    <row r="25" spans="1:7" x14ac:dyDescent="0.25">
      <c r="A25" s="79" t="s">
        <v>521</v>
      </c>
      <c r="B25" s="80" t="s">
        <v>522</v>
      </c>
      <c r="C25" s="81">
        <v>196259.34</v>
      </c>
      <c r="D25" s="81">
        <v>102000</v>
      </c>
      <c r="E25" s="81">
        <v>247000</v>
      </c>
      <c r="F25" s="81">
        <v>175000</v>
      </c>
      <c r="G25" s="81">
        <v>175000</v>
      </c>
    </row>
    <row r="26" spans="1:7" x14ac:dyDescent="0.25">
      <c r="A26" s="79" t="s">
        <v>523</v>
      </c>
      <c r="B26" s="80" t="s">
        <v>524</v>
      </c>
      <c r="C26" s="81">
        <v>524466.69000000006</v>
      </c>
      <c r="D26" s="81">
        <v>778250</v>
      </c>
      <c r="E26" s="81">
        <v>1073600</v>
      </c>
      <c r="F26" s="81">
        <v>1072950</v>
      </c>
      <c r="G26" s="81">
        <v>1072950</v>
      </c>
    </row>
    <row r="27" spans="1:7" x14ac:dyDescent="0.25">
      <c r="A27" s="79" t="s">
        <v>525</v>
      </c>
      <c r="B27" s="80" t="s">
        <v>115</v>
      </c>
      <c r="C27" s="81">
        <v>4161.8</v>
      </c>
      <c r="D27" s="81">
        <v>14000</v>
      </c>
      <c r="E27" s="81">
        <v>11500</v>
      </c>
      <c r="F27" s="81">
        <v>11500</v>
      </c>
      <c r="G27" s="81">
        <v>11500</v>
      </c>
    </row>
    <row r="28" spans="1:7" x14ac:dyDescent="0.25">
      <c r="A28" s="79" t="s">
        <v>526</v>
      </c>
      <c r="B28" s="80" t="s">
        <v>527</v>
      </c>
      <c r="C28" s="81">
        <v>15529</v>
      </c>
      <c r="D28" s="81">
        <v>18000</v>
      </c>
      <c r="E28" s="81">
        <v>22000</v>
      </c>
      <c r="F28" s="81">
        <v>25000</v>
      </c>
      <c r="G28" s="81">
        <v>25000</v>
      </c>
    </row>
    <row r="29" spans="1:7" x14ac:dyDescent="0.25">
      <c r="A29" s="76" t="s">
        <v>528</v>
      </c>
      <c r="B29" s="77" t="s">
        <v>529</v>
      </c>
      <c r="C29" s="78">
        <v>723680.45</v>
      </c>
      <c r="D29" s="78">
        <v>1444740</v>
      </c>
      <c r="E29" s="78">
        <v>3057100</v>
      </c>
      <c r="F29" s="78">
        <v>1137600</v>
      </c>
      <c r="G29" s="78">
        <v>1185400</v>
      </c>
    </row>
    <row r="30" spans="1:7" x14ac:dyDescent="0.25">
      <c r="A30" s="79" t="s">
        <v>530</v>
      </c>
      <c r="B30" s="80" t="s">
        <v>531</v>
      </c>
      <c r="C30" s="81">
        <v>722930.37</v>
      </c>
      <c r="D30" s="81">
        <v>1443740</v>
      </c>
      <c r="E30" s="81">
        <v>3052100</v>
      </c>
      <c r="F30" s="81">
        <v>1132600</v>
      </c>
      <c r="G30" s="81">
        <v>1180400</v>
      </c>
    </row>
    <row r="31" spans="1:7" x14ac:dyDescent="0.25">
      <c r="A31" s="79" t="s">
        <v>532</v>
      </c>
      <c r="B31" s="80" t="s">
        <v>533</v>
      </c>
      <c r="C31" s="81">
        <v>750.08</v>
      </c>
      <c r="D31" s="81">
        <v>1000</v>
      </c>
      <c r="E31" s="81">
        <v>5000</v>
      </c>
      <c r="F31" s="81">
        <v>5000</v>
      </c>
      <c r="G31" s="81">
        <v>5000</v>
      </c>
    </row>
    <row r="32" spans="1:7" x14ac:dyDescent="0.25">
      <c r="A32" s="76" t="s">
        <v>534</v>
      </c>
      <c r="B32" s="77" t="s">
        <v>535</v>
      </c>
      <c r="C32" s="78">
        <v>183238.14</v>
      </c>
      <c r="D32" s="78">
        <v>258200</v>
      </c>
      <c r="E32" s="78">
        <v>241000</v>
      </c>
      <c r="F32" s="78"/>
      <c r="G32" s="78"/>
    </row>
    <row r="33" spans="1:7" x14ac:dyDescent="0.25">
      <c r="A33" s="79" t="s">
        <v>536</v>
      </c>
      <c r="B33" s="80" t="s">
        <v>537</v>
      </c>
      <c r="C33" s="81"/>
      <c r="D33" s="81">
        <v>1000</v>
      </c>
      <c r="E33" s="81">
        <v>1000</v>
      </c>
      <c r="F33" s="81">
        <v>2000</v>
      </c>
      <c r="G33" s="81">
        <v>2000</v>
      </c>
    </row>
    <row r="34" spans="1:7" x14ac:dyDescent="0.25">
      <c r="A34" s="79" t="s">
        <v>538</v>
      </c>
      <c r="B34" s="80" t="s">
        <v>539</v>
      </c>
      <c r="C34" s="81">
        <v>37047.279999999999</v>
      </c>
      <c r="D34" s="81">
        <v>73000</v>
      </c>
      <c r="E34" s="81">
        <v>41000</v>
      </c>
      <c r="F34" s="81">
        <v>46000</v>
      </c>
      <c r="G34" s="81">
        <v>46000</v>
      </c>
    </row>
    <row r="35" spans="1:7" x14ac:dyDescent="0.25">
      <c r="A35" s="79" t="s">
        <v>540</v>
      </c>
      <c r="B35" s="80" t="s">
        <v>541</v>
      </c>
      <c r="C35" s="81">
        <v>41470.53</v>
      </c>
      <c r="D35" s="81">
        <v>80000</v>
      </c>
      <c r="E35" s="81">
        <v>110000</v>
      </c>
      <c r="F35" s="81">
        <v>120000</v>
      </c>
      <c r="G35" s="81">
        <v>120000</v>
      </c>
    </row>
    <row r="36" spans="1:7" x14ac:dyDescent="0.25">
      <c r="A36" s="79" t="s">
        <v>542</v>
      </c>
      <c r="B36" s="80" t="s">
        <v>543</v>
      </c>
      <c r="C36" s="81">
        <v>76220.33</v>
      </c>
      <c r="D36" s="81">
        <v>80000</v>
      </c>
      <c r="E36" s="81">
        <v>55000</v>
      </c>
      <c r="F36" s="81">
        <v>60000</v>
      </c>
      <c r="G36" s="81">
        <v>60000</v>
      </c>
    </row>
    <row r="37" spans="1:7" x14ac:dyDescent="0.25">
      <c r="A37" s="79" t="s">
        <v>544</v>
      </c>
      <c r="B37" s="80" t="s">
        <v>545</v>
      </c>
      <c r="C37" s="81">
        <v>28500</v>
      </c>
      <c r="D37" s="81">
        <v>24200</v>
      </c>
      <c r="E37" s="81">
        <v>34000</v>
      </c>
      <c r="F37" s="81">
        <v>14000</v>
      </c>
      <c r="G37" s="81">
        <v>14000</v>
      </c>
    </row>
    <row r="38" spans="1:7" x14ac:dyDescent="0.25">
      <c r="A38" s="274" t="s">
        <v>459</v>
      </c>
      <c r="B38" s="275"/>
      <c r="C38" s="82">
        <v>4746874.1199999992</v>
      </c>
      <c r="D38" s="82">
        <v>6991250</v>
      </c>
      <c r="E38" s="82">
        <v>7953010</v>
      </c>
      <c r="F38" s="82">
        <v>5955800</v>
      </c>
      <c r="G38" s="82">
        <v>6105300</v>
      </c>
    </row>
  </sheetData>
  <mergeCells count="1">
    <mergeCell ref="A38:B38"/>
  </mergeCells>
  <phoneticPr fontId="41" type="noConversion"/>
  <pageMargins left="0.7" right="0.7" top="0.75" bottom="0.75" header="0.3" footer="0.3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2F0C-C160-44A9-9087-26D4B8286A99}">
  <sheetPr>
    <pageSetUpPr fitToPage="1"/>
  </sheetPr>
  <dimension ref="A1:G25"/>
  <sheetViews>
    <sheetView workbookViewId="0">
      <selection activeCell="H1" sqref="H1:I1048576"/>
    </sheetView>
  </sheetViews>
  <sheetFormatPr defaultRowHeight="15" x14ac:dyDescent="0.25"/>
  <cols>
    <col min="2" max="2" width="46" customWidth="1"/>
    <col min="5" max="7" width="11.28515625" bestFit="1" customWidth="1"/>
  </cols>
  <sheetData>
    <row r="1" spans="1:7" x14ac:dyDescent="0.25">
      <c r="A1" s="83" t="s">
        <v>546</v>
      </c>
      <c r="B1" s="68"/>
      <c r="C1" s="66"/>
      <c r="D1" s="65"/>
      <c r="E1" s="65"/>
      <c r="F1" s="65"/>
      <c r="G1" s="65"/>
    </row>
    <row r="2" spans="1:7" x14ac:dyDescent="0.25">
      <c r="A2" s="65"/>
      <c r="B2" s="65"/>
      <c r="C2" s="69"/>
      <c r="D2" s="70"/>
      <c r="E2" s="70"/>
      <c r="F2" s="70"/>
      <c r="G2" s="70"/>
    </row>
    <row r="3" spans="1:7" ht="22.5" x14ac:dyDescent="0.25">
      <c r="A3" s="71" t="s">
        <v>178</v>
      </c>
      <c r="B3" s="71" t="s">
        <v>547</v>
      </c>
      <c r="C3" s="72" t="s">
        <v>291</v>
      </c>
      <c r="D3" s="72" t="s">
        <v>651</v>
      </c>
      <c r="E3" s="72" t="s">
        <v>591</v>
      </c>
      <c r="F3" s="72" t="s">
        <v>592</v>
      </c>
      <c r="G3" s="72" t="s">
        <v>593</v>
      </c>
    </row>
    <row r="4" spans="1:7" x14ac:dyDescent="0.25">
      <c r="A4" s="73">
        <v>1</v>
      </c>
      <c r="B4" s="73">
        <v>2</v>
      </c>
      <c r="C4" s="74">
        <v>3</v>
      </c>
      <c r="D4" s="75">
        <v>5</v>
      </c>
      <c r="E4" s="75">
        <v>5</v>
      </c>
      <c r="F4" s="75">
        <v>5</v>
      </c>
      <c r="G4" s="75">
        <v>5</v>
      </c>
    </row>
    <row r="5" spans="1:7" x14ac:dyDescent="0.25">
      <c r="A5" s="84" t="s">
        <v>548</v>
      </c>
      <c r="B5" s="85" t="s">
        <v>304</v>
      </c>
      <c r="C5" s="86">
        <f t="shared" ref="C5:G5" si="0">C6+C9</f>
        <v>0</v>
      </c>
      <c r="D5" s="87">
        <f t="shared" si="0"/>
        <v>0</v>
      </c>
      <c r="E5" s="87">
        <f t="shared" si="0"/>
        <v>1250000</v>
      </c>
      <c r="F5" s="87">
        <f t="shared" si="0"/>
        <v>0</v>
      </c>
      <c r="G5" s="87">
        <f t="shared" si="0"/>
        <v>0</v>
      </c>
    </row>
    <row r="6" spans="1:7" x14ac:dyDescent="0.25">
      <c r="A6" s="88" t="s">
        <v>549</v>
      </c>
      <c r="B6" s="89" t="s">
        <v>550</v>
      </c>
      <c r="C6" s="90">
        <f t="shared" ref="C6:G7" si="1">SUM(C7)</f>
        <v>0</v>
      </c>
      <c r="D6" s="91">
        <f t="shared" si="1"/>
        <v>0</v>
      </c>
      <c r="E6" s="91">
        <f t="shared" si="1"/>
        <v>0</v>
      </c>
      <c r="F6" s="91">
        <f t="shared" si="1"/>
        <v>0</v>
      </c>
      <c r="G6" s="91">
        <f t="shared" si="1"/>
        <v>0</v>
      </c>
    </row>
    <row r="7" spans="1:7" ht="74.25" customHeight="1" x14ac:dyDescent="0.25">
      <c r="A7" s="88" t="s">
        <v>551</v>
      </c>
      <c r="B7" s="93" t="s">
        <v>552</v>
      </c>
      <c r="C7" s="90">
        <f t="shared" si="1"/>
        <v>0</v>
      </c>
      <c r="D7" s="91">
        <f t="shared" si="1"/>
        <v>0</v>
      </c>
      <c r="E7" s="91">
        <f t="shared" si="1"/>
        <v>0</v>
      </c>
      <c r="F7" s="91">
        <f t="shared" si="1"/>
        <v>0</v>
      </c>
      <c r="G7" s="91">
        <f t="shared" si="1"/>
        <v>0</v>
      </c>
    </row>
    <row r="8" spans="1:7" x14ac:dyDescent="0.25">
      <c r="A8" s="94" t="s">
        <v>553</v>
      </c>
      <c r="B8" s="95" t="s">
        <v>301</v>
      </c>
      <c r="C8" s="92">
        <v>0</v>
      </c>
      <c r="D8" s="96">
        <v>0</v>
      </c>
      <c r="E8" s="96">
        <v>0</v>
      </c>
      <c r="F8" s="96">
        <v>0</v>
      </c>
      <c r="G8" s="96">
        <v>0</v>
      </c>
    </row>
    <row r="9" spans="1:7" x14ac:dyDescent="0.25">
      <c r="A9" s="88" t="s">
        <v>554</v>
      </c>
      <c r="B9" s="89" t="s">
        <v>555</v>
      </c>
      <c r="C9" s="90">
        <f t="shared" ref="C9:G9" si="2">C10+C12</f>
        <v>0</v>
      </c>
      <c r="D9" s="90">
        <f t="shared" si="2"/>
        <v>0</v>
      </c>
      <c r="E9" s="90">
        <f t="shared" si="2"/>
        <v>1250000</v>
      </c>
      <c r="F9" s="90">
        <f t="shared" si="2"/>
        <v>0</v>
      </c>
      <c r="G9" s="90">
        <f t="shared" si="2"/>
        <v>0</v>
      </c>
    </row>
    <row r="10" spans="1:7" ht="42" customHeight="1" x14ac:dyDescent="0.25">
      <c r="A10" s="88" t="s">
        <v>556</v>
      </c>
      <c r="B10" s="93" t="s">
        <v>557</v>
      </c>
      <c r="C10" s="90">
        <f>SUM(C11)</f>
        <v>0</v>
      </c>
      <c r="D10" s="91">
        <f t="shared" ref="D10:G10" si="3">D11</f>
        <v>0</v>
      </c>
      <c r="E10" s="91">
        <f t="shared" si="3"/>
        <v>1250000</v>
      </c>
      <c r="F10" s="91">
        <f t="shared" si="3"/>
        <v>0</v>
      </c>
      <c r="G10" s="91">
        <f t="shared" si="3"/>
        <v>0</v>
      </c>
    </row>
    <row r="11" spans="1:7" x14ac:dyDescent="0.25">
      <c r="A11" s="94" t="s">
        <v>558</v>
      </c>
      <c r="B11" s="95" t="s">
        <v>298</v>
      </c>
      <c r="C11" s="92"/>
      <c r="D11" s="96">
        <v>0</v>
      </c>
      <c r="E11" s="96">
        <v>1250000</v>
      </c>
      <c r="F11" s="96">
        <v>0</v>
      </c>
      <c r="G11" s="96">
        <v>0</v>
      </c>
    </row>
    <row r="12" spans="1:7" x14ac:dyDescent="0.25">
      <c r="A12" s="88" t="s">
        <v>559</v>
      </c>
      <c r="B12" s="89" t="s">
        <v>560</v>
      </c>
      <c r="C12" s="90">
        <f t="shared" ref="C12:G12" si="4">SUM(C13:C15)</f>
        <v>0</v>
      </c>
      <c r="D12" s="91">
        <f t="shared" si="4"/>
        <v>0</v>
      </c>
      <c r="E12" s="91">
        <f t="shared" si="4"/>
        <v>0</v>
      </c>
      <c r="F12" s="91">
        <f t="shared" si="4"/>
        <v>0</v>
      </c>
      <c r="G12" s="91">
        <f t="shared" si="4"/>
        <v>0</v>
      </c>
    </row>
    <row r="13" spans="1:7" x14ac:dyDescent="0.25">
      <c r="A13" s="94" t="s">
        <v>561</v>
      </c>
      <c r="B13" s="95" t="s">
        <v>296</v>
      </c>
      <c r="C13" s="92">
        <v>0</v>
      </c>
      <c r="D13" s="96">
        <v>0</v>
      </c>
      <c r="E13" s="96">
        <v>0</v>
      </c>
      <c r="F13" s="96">
        <v>0</v>
      </c>
      <c r="G13" s="96">
        <v>0</v>
      </c>
    </row>
    <row r="14" spans="1:7" x14ac:dyDescent="0.25">
      <c r="A14" s="94" t="s">
        <v>562</v>
      </c>
      <c r="B14" s="95" t="s">
        <v>563</v>
      </c>
      <c r="C14" s="92">
        <v>0</v>
      </c>
      <c r="D14" s="96">
        <v>0</v>
      </c>
      <c r="E14" s="96">
        <v>0</v>
      </c>
      <c r="F14" s="96">
        <v>0</v>
      </c>
      <c r="G14" s="96">
        <v>0</v>
      </c>
    </row>
    <row r="15" spans="1:7" x14ac:dyDescent="0.25">
      <c r="A15" s="94" t="s">
        <v>564</v>
      </c>
      <c r="B15" s="95" t="s">
        <v>294</v>
      </c>
      <c r="C15" s="92">
        <v>0</v>
      </c>
      <c r="D15" s="96">
        <v>0</v>
      </c>
      <c r="E15" s="96">
        <v>0</v>
      </c>
      <c r="F15" s="96">
        <v>0</v>
      </c>
      <c r="G15" s="96">
        <v>0</v>
      </c>
    </row>
    <row r="16" spans="1:7" x14ac:dyDescent="0.25">
      <c r="A16" s="84" t="s">
        <v>565</v>
      </c>
      <c r="B16" s="85" t="s">
        <v>566</v>
      </c>
      <c r="C16" s="86">
        <f t="shared" ref="C16:G16" si="5">C17+C20</f>
        <v>0</v>
      </c>
      <c r="D16" s="86">
        <f t="shared" si="5"/>
        <v>0</v>
      </c>
      <c r="E16" s="86">
        <f t="shared" si="5"/>
        <v>0</v>
      </c>
      <c r="F16" s="86">
        <f t="shared" si="5"/>
        <v>125000</v>
      </c>
      <c r="G16" s="86">
        <f t="shared" si="5"/>
        <v>250000</v>
      </c>
    </row>
    <row r="17" spans="1:7" x14ac:dyDescent="0.25">
      <c r="A17" s="88" t="s">
        <v>567</v>
      </c>
      <c r="B17" s="89" t="s">
        <v>568</v>
      </c>
      <c r="C17" s="90">
        <f t="shared" ref="C17:G17" si="6">C18</f>
        <v>0</v>
      </c>
      <c r="D17" s="91">
        <f t="shared" si="6"/>
        <v>0</v>
      </c>
      <c r="E17" s="91">
        <f t="shared" si="6"/>
        <v>0</v>
      </c>
      <c r="F17" s="91">
        <f t="shared" si="6"/>
        <v>0</v>
      </c>
      <c r="G17" s="91">
        <f t="shared" si="6"/>
        <v>0</v>
      </c>
    </row>
    <row r="18" spans="1:7" ht="36" customHeight="1" x14ac:dyDescent="0.25">
      <c r="A18" s="88" t="s">
        <v>569</v>
      </c>
      <c r="B18" s="93" t="s">
        <v>171</v>
      </c>
      <c r="C18" s="90">
        <f t="shared" ref="C18:G18" si="7">SUM(C19)</f>
        <v>0</v>
      </c>
      <c r="D18" s="91">
        <f t="shared" si="7"/>
        <v>0</v>
      </c>
      <c r="E18" s="91">
        <f t="shared" si="7"/>
        <v>0</v>
      </c>
      <c r="F18" s="91">
        <f t="shared" si="7"/>
        <v>0</v>
      </c>
      <c r="G18" s="91">
        <f t="shared" si="7"/>
        <v>0</v>
      </c>
    </row>
    <row r="19" spans="1:7" x14ac:dyDescent="0.25">
      <c r="A19" s="94" t="s">
        <v>570</v>
      </c>
      <c r="B19" s="80" t="s">
        <v>571</v>
      </c>
      <c r="C19" s="92">
        <v>0</v>
      </c>
      <c r="D19" s="96">
        <v>0</v>
      </c>
      <c r="E19" s="96">
        <v>0</v>
      </c>
      <c r="F19" s="96">
        <v>0</v>
      </c>
      <c r="G19" s="96">
        <v>0</v>
      </c>
    </row>
    <row r="20" spans="1:7" x14ac:dyDescent="0.25">
      <c r="A20" s="88" t="s">
        <v>572</v>
      </c>
      <c r="B20" s="97" t="s">
        <v>169</v>
      </c>
      <c r="C20" s="90">
        <f t="shared" ref="C20:E20" si="8">C21+C23</f>
        <v>0</v>
      </c>
      <c r="D20" s="90">
        <f t="shared" si="8"/>
        <v>0</v>
      </c>
      <c r="E20" s="90">
        <f t="shared" si="8"/>
        <v>0</v>
      </c>
      <c r="F20" s="90">
        <v>125000</v>
      </c>
      <c r="G20" s="90">
        <v>250000</v>
      </c>
    </row>
    <row r="21" spans="1:7" ht="52.5" customHeight="1" x14ac:dyDescent="0.25">
      <c r="A21" s="88" t="s">
        <v>573</v>
      </c>
      <c r="B21" s="93" t="s">
        <v>574</v>
      </c>
      <c r="C21" s="90">
        <f t="shared" ref="C21:G21" si="9">SUM(C22)</f>
        <v>0</v>
      </c>
      <c r="D21" s="91">
        <f t="shared" si="9"/>
        <v>0</v>
      </c>
      <c r="E21" s="91">
        <f t="shared" si="9"/>
        <v>0</v>
      </c>
      <c r="F21" s="91">
        <f t="shared" si="9"/>
        <v>125000</v>
      </c>
      <c r="G21" s="91">
        <f t="shared" si="9"/>
        <v>250000</v>
      </c>
    </row>
    <row r="22" spans="1:7" ht="27" customHeight="1" x14ac:dyDescent="0.25">
      <c r="A22" s="94" t="s">
        <v>575</v>
      </c>
      <c r="B22" s="98" t="s">
        <v>576</v>
      </c>
      <c r="C22" s="92"/>
      <c r="D22" s="96"/>
      <c r="E22" s="96"/>
      <c r="F22" s="96">
        <v>125000</v>
      </c>
      <c r="G22" s="96">
        <v>250000</v>
      </c>
    </row>
    <row r="23" spans="1:7" ht="46.5" customHeight="1" x14ac:dyDescent="0.25">
      <c r="A23" s="88" t="s">
        <v>577</v>
      </c>
      <c r="B23" s="93" t="s">
        <v>578</v>
      </c>
      <c r="C23" s="90">
        <f t="shared" ref="C23:G23" si="10">SUM(C24)</f>
        <v>0</v>
      </c>
      <c r="D23" s="91">
        <f t="shared" si="10"/>
        <v>0</v>
      </c>
      <c r="E23" s="91">
        <f t="shared" si="10"/>
        <v>0</v>
      </c>
      <c r="F23" s="91">
        <f t="shared" si="10"/>
        <v>0</v>
      </c>
      <c r="G23" s="91">
        <f t="shared" si="10"/>
        <v>0</v>
      </c>
    </row>
    <row r="24" spans="1:7" ht="39" customHeight="1" x14ac:dyDescent="0.25">
      <c r="A24" s="94" t="s">
        <v>579</v>
      </c>
      <c r="B24" s="98" t="s">
        <v>580</v>
      </c>
      <c r="C24" s="92"/>
      <c r="D24" s="96">
        <v>0</v>
      </c>
      <c r="E24" s="96">
        <v>0</v>
      </c>
      <c r="F24" s="96">
        <v>0</v>
      </c>
      <c r="G24" s="96">
        <v>0</v>
      </c>
    </row>
    <row r="25" spans="1:7" x14ac:dyDescent="0.25">
      <c r="A25" s="99"/>
      <c r="B25" s="85" t="s">
        <v>581</v>
      </c>
      <c r="C25" s="86">
        <f t="shared" ref="C25:G25" si="11">C5-C16</f>
        <v>0</v>
      </c>
      <c r="D25" s="87">
        <f t="shared" si="11"/>
        <v>0</v>
      </c>
      <c r="E25" s="87">
        <f t="shared" si="11"/>
        <v>1250000</v>
      </c>
      <c r="F25" s="87">
        <f t="shared" si="11"/>
        <v>-125000</v>
      </c>
      <c r="G25" s="87">
        <f t="shared" si="11"/>
        <v>-250000</v>
      </c>
    </row>
  </sheetData>
  <pageMargins left="0.7" right="0.7" top="0.75" bottom="0.75" header="0.3" footer="0.3"/>
  <pageSetup paperSize="9"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121A-1694-48CD-AFEF-33F9F1FD269C}">
  <sheetPr>
    <pageSetUpPr fitToPage="1"/>
  </sheetPr>
  <dimension ref="A1:F10"/>
  <sheetViews>
    <sheetView workbookViewId="0">
      <selection activeCell="F11" sqref="F11"/>
    </sheetView>
  </sheetViews>
  <sheetFormatPr defaultRowHeight="15" x14ac:dyDescent="0.25"/>
  <cols>
    <col min="2" max="2" width="31.5703125" customWidth="1"/>
    <col min="3" max="3" width="11.7109375" customWidth="1"/>
    <col min="4" max="4" width="11.28515625" bestFit="1" customWidth="1"/>
    <col min="5" max="6" width="10.140625" bestFit="1" customWidth="1"/>
  </cols>
  <sheetData>
    <row r="1" spans="1:6" x14ac:dyDescent="0.25">
      <c r="A1" s="67" t="s">
        <v>582</v>
      </c>
      <c r="B1" s="68"/>
      <c r="C1" s="68"/>
      <c r="D1" s="66"/>
      <c r="E1" s="65"/>
      <c r="F1" s="65"/>
    </row>
    <row r="2" spans="1:6" x14ac:dyDescent="0.25">
      <c r="A2" s="65"/>
      <c r="B2" s="65"/>
      <c r="C2" s="65"/>
      <c r="D2" s="69"/>
      <c r="E2" s="70"/>
      <c r="F2" s="70"/>
    </row>
    <row r="3" spans="1:6" ht="22.5" x14ac:dyDescent="0.25">
      <c r="A3" s="100" t="s">
        <v>178</v>
      </c>
      <c r="B3" s="100" t="s">
        <v>547</v>
      </c>
      <c r="C3" s="72" t="s">
        <v>652</v>
      </c>
      <c r="D3" s="72" t="s">
        <v>591</v>
      </c>
      <c r="E3" s="72" t="s">
        <v>592</v>
      </c>
      <c r="F3" s="72" t="s">
        <v>593</v>
      </c>
    </row>
    <row r="4" spans="1:6" x14ac:dyDescent="0.25">
      <c r="A4" s="101">
        <v>1</v>
      </c>
      <c r="B4" s="101">
        <v>2</v>
      </c>
      <c r="C4" s="102"/>
      <c r="D4" s="102">
        <v>3</v>
      </c>
      <c r="E4" s="103">
        <v>4</v>
      </c>
      <c r="F4" s="103">
        <v>5</v>
      </c>
    </row>
    <row r="5" spans="1:6" x14ac:dyDescent="0.25">
      <c r="A5" s="278" t="s">
        <v>583</v>
      </c>
      <c r="B5" s="279"/>
      <c r="C5" s="92"/>
      <c r="D5" s="92">
        <f t="shared" ref="D5:F5" si="0">D6+D7</f>
        <v>1250000</v>
      </c>
      <c r="E5" s="92">
        <f t="shared" si="0"/>
        <v>0</v>
      </c>
      <c r="F5" s="92">
        <f t="shared" si="0"/>
        <v>0</v>
      </c>
    </row>
    <row r="6" spans="1:6" x14ac:dyDescent="0.25">
      <c r="A6" s="278" t="s">
        <v>584</v>
      </c>
      <c r="B6" s="279"/>
      <c r="C6" s="92"/>
      <c r="D6" s="92">
        <v>1250000</v>
      </c>
      <c r="E6" s="92">
        <v>0</v>
      </c>
      <c r="F6" s="92">
        <v>0</v>
      </c>
    </row>
    <row r="7" spans="1:6" x14ac:dyDescent="0.25">
      <c r="A7" s="278" t="s">
        <v>585</v>
      </c>
      <c r="B7" s="279"/>
      <c r="C7" s="104"/>
      <c r="D7" s="104">
        <v>0</v>
      </c>
      <c r="E7" s="104">
        <v>0</v>
      </c>
      <c r="F7" s="104">
        <v>0</v>
      </c>
    </row>
    <row r="8" spans="1:6" x14ac:dyDescent="0.25">
      <c r="A8" s="276" t="s">
        <v>586</v>
      </c>
      <c r="B8" s="277"/>
      <c r="C8" s="86"/>
      <c r="D8" s="86">
        <f t="shared" ref="D8:F8" si="1">D5</f>
        <v>1250000</v>
      </c>
      <c r="E8" s="86">
        <f t="shared" si="1"/>
        <v>0</v>
      </c>
      <c r="F8" s="86">
        <f t="shared" si="1"/>
        <v>0</v>
      </c>
    </row>
    <row r="9" spans="1:6" x14ac:dyDescent="0.25">
      <c r="A9" s="280" t="s">
        <v>587</v>
      </c>
      <c r="B9" s="281"/>
      <c r="C9" s="104"/>
      <c r="D9" s="104">
        <v>0</v>
      </c>
      <c r="E9" s="104">
        <v>125000</v>
      </c>
      <c r="F9" s="104">
        <v>250000</v>
      </c>
    </row>
    <row r="10" spans="1:6" x14ac:dyDescent="0.25">
      <c r="A10" s="276" t="s">
        <v>588</v>
      </c>
      <c r="B10" s="277"/>
      <c r="C10" s="221"/>
      <c r="D10" s="86">
        <f>D9</f>
        <v>0</v>
      </c>
      <c r="E10" s="86">
        <f t="shared" ref="E10:F10" si="2">E9</f>
        <v>125000</v>
      </c>
      <c r="F10" s="86">
        <f t="shared" si="2"/>
        <v>250000</v>
      </c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3CF-37A0-476D-A29C-5300F5A68FCE}">
  <sheetPr>
    <pageSetUpPr fitToPage="1"/>
  </sheetPr>
  <dimension ref="A1:M372"/>
  <sheetViews>
    <sheetView topLeftCell="A349" zoomScale="90" zoomScaleNormal="90" workbookViewId="0">
      <selection activeCell="C9" sqref="C9:M9"/>
    </sheetView>
  </sheetViews>
  <sheetFormatPr defaultRowHeight="15" x14ac:dyDescent="0.25"/>
  <cols>
    <col min="1" max="1" width="35.28515625" style="107" customWidth="1"/>
    <col min="2" max="2" width="34.28515625" style="107" customWidth="1"/>
    <col min="3" max="3" width="25.28515625" style="107" customWidth="1"/>
    <col min="4" max="6" width="25.28515625" style="107" hidden="1" customWidth="1"/>
    <col min="7" max="7" width="25.28515625" style="107" customWidth="1"/>
    <col min="8" max="8" width="25.28515625" style="107" hidden="1" customWidth="1"/>
    <col min="9" max="9" width="25.28515625" style="107" customWidth="1"/>
    <col min="10" max="11" width="25.28515625" style="107" hidden="1" customWidth="1"/>
    <col min="12" max="13" width="25.28515625" style="107" customWidth="1"/>
    <col min="14" max="16384" width="9.140625" style="107"/>
  </cols>
  <sheetData>
    <row r="1" spans="1:13" x14ac:dyDescent="0.25">
      <c r="A1" s="107" t="s">
        <v>649</v>
      </c>
    </row>
    <row r="2" spans="1:13" x14ac:dyDescent="0.25">
      <c r="A2" s="282" t="s">
        <v>650</v>
      </c>
      <c r="B2" s="282"/>
      <c r="C2" s="282"/>
      <c r="D2" s="282"/>
      <c r="E2" s="282"/>
      <c r="F2" s="282"/>
      <c r="G2" s="282"/>
      <c r="H2" s="282"/>
    </row>
    <row r="3" spans="1:13" x14ac:dyDescent="0.25">
      <c r="A3" s="282"/>
      <c r="B3" s="282"/>
      <c r="C3" s="282"/>
      <c r="D3" s="282"/>
      <c r="E3" s="282"/>
      <c r="F3" s="282"/>
      <c r="G3" s="282"/>
      <c r="H3" s="282"/>
    </row>
    <row r="4" spans="1:13" x14ac:dyDescent="0.25">
      <c r="A4" s="282"/>
      <c r="B4" s="282"/>
      <c r="C4" s="282"/>
      <c r="D4" s="282"/>
      <c r="E4" s="282"/>
      <c r="F4" s="282"/>
      <c r="G4" s="282"/>
      <c r="H4" s="282"/>
    </row>
    <row r="6" spans="1:13" ht="9.75" customHeight="1" x14ac:dyDescent="0.25"/>
    <row r="7" spans="1:13" ht="12" customHeight="1" x14ac:dyDescent="0.25"/>
    <row r="8" spans="1:13" hidden="1" x14ac:dyDescent="0.25"/>
    <row r="9" spans="1:13" ht="25.5" x14ac:dyDescent="0.25">
      <c r="A9" s="156" t="s">
        <v>0</v>
      </c>
      <c r="B9" s="156" t="s">
        <v>1</v>
      </c>
      <c r="C9" s="156" t="s">
        <v>2</v>
      </c>
      <c r="D9" s="156" t="s">
        <v>3</v>
      </c>
      <c r="E9" s="156" t="s">
        <v>4</v>
      </c>
      <c r="F9" s="156" t="s">
        <v>594</v>
      </c>
      <c r="G9" s="156" t="s">
        <v>636</v>
      </c>
      <c r="H9" s="156" t="s">
        <v>158</v>
      </c>
      <c r="I9" s="157" t="s">
        <v>637</v>
      </c>
      <c r="J9" s="157" t="s">
        <v>5</v>
      </c>
      <c r="K9" s="157" t="s">
        <v>6</v>
      </c>
      <c r="L9" s="157" t="s">
        <v>454</v>
      </c>
      <c r="M9" s="157" t="s">
        <v>455</v>
      </c>
    </row>
    <row r="10" spans="1:13" x14ac:dyDescent="0.25">
      <c r="A10" s="158" t="s">
        <v>7</v>
      </c>
      <c r="B10" s="158" t="s">
        <v>8</v>
      </c>
      <c r="C10" s="158">
        <v>3</v>
      </c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ht="25.5" x14ac:dyDescent="0.25">
      <c r="A11" s="159" t="s">
        <v>9</v>
      </c>
      <c r="B11" s="3" t="s">
        <v>10</v>
      </c>
      <c r="C11" s="3">
        <f t="shared" ref="C11:M11" si="0">C13+C14+C15+C19+C21+C20+C22</f>
        <v>4744450.3199999994</v>
      </c>
      <c r="D11" s="3">
        <f t="shared" si="0"/>
        <v>6433440</v>
      </c>
      <c r="E11" s="3">
        <f t="shared" si="0"/>
        <v>1120850</v>
      </c>
      <c r="F11" s="3">
        <f t="shared" si="0"/>
        <v>8</v>
      </c>
      <c r="G11" s="3">
        <f t="shared" si="0"/>
        <v>5512061</v>
      </c>
      <c r="H11" s="3">
        <f t="shared" si="0"/>
        <v>627266</v>
      </c>
      <c r="I11" s="3">
        <f t="shared" si="0"/>
        <v>7953010</v>
      </c>
      <c r="J11" s="3">
        <f t="shared" si="0"/>
        <v>2517200.2999999998</v>
      </c>
      <c r="K11" s="3">
        <f t="shared" si="0"/>
        <v>2517200.2999999998</v>
      </c>
      <c r="L11" s="3">
        <f t="shared" si="0"/>
        <v>5955800</v>
      </c>
      <c r="M11" s="3">
        <f t="shared" si="0"/>
        <v>6105300</v>
      </c>
    </row>
    <row r="12" spans="1:13" x14ac:dyDescent="0.25">
      <c r="A12" s="159"/>
      <c r="B12" s="160"/>
      <c r="C12" s="3">
        <f>C23+C279+C304+C322</f>
        <v>4744450.3999999994</v>
      </c>
      <c r="D12" s="3" t="e">
        <f t="shared" ref="D12:M12" si="1">D23+D279+D304+D322</f>
        <v>#REF!</v>
      </c>
      <c r="E12" s="3">
        <f t="shared" si="1"/>
        <v>6464871</v>
      </c>
      <c r="F12" s="3">
        <f t="shared" si="1"/>
        <v>19</v>
      </c>
      <c r="G12" s="3">
        <f t="shared" si="1"/>
        <v>5512061</v>
      </c>
      <c r="H12" s="3">
        <f t="shared" si="1"/>
        <v>1676932</v>
      </c>
      <c r="I12" s="3">
        <f t="shared" si="1"/>
        <v>7953010</v>
      </c>
      <c r="J12" s="3">
        <f t="shared" si="1"/>
        <v>5500200.2999999998</v>
      </c>
      <c r="K12" s="3">
        <f t="shared" si="1"/>
        <v>5500200.2999999998</v>
      </c>
      <c r="L12" s="3">
        <f>L23+L279+L304+L322</f>
        <v>5955800</v>
      </c>
      <c r="M12" s="3">
        <f t="shared" si="1"/>
        <v>6105300</v>
      </c>
    </row>
    <row r="13" spans="1:13" x14ac:dyDescent="0.25">
      <c r="A13" s="161" t="s">
        <v>601</v>
      </c>
      <c r="B13" s="162" t="s">
        <v>11</v>
      </c>
      <c r="C13" s="163">
        <v>3009729</v>
      </c>
      <c r="D13" s="163">
        <f t="shared" ref="D13:K13" si="2">D24+D280+D305+D323</f>
        <v>4022910</v>
      </c>
      <c r="E13" s="163">
        <f t="shared" si="2"/>
        <v>1046600</v>
      </c>
      <c r="F13" s="163">
        <f t="shared" si="2"/>
        <v>5</v>
      </c>
      <c r="G13" s="163">
        <f t="shared" si="2"/>
        <v>3408761</v>
      </c>
      <c r="H13" s="163">
        <f t="shared" si="2"/>
        <v>519786</v>
      </c>
      <c r="I13" s="163">
        <f t="shared" si="2"/>
        <v>4031290</v>
      </c>
      <c r="J13" s="163">
        <f t="shared" si="2"/>
        <v>2084200.3</v>
      </c>
      <c r="K13" s="163">
        <f t="shared" si="2"/>
        <v>2084200.3</v>
      </c>
      <c r="L13" s="163">
        <f>L24+L280+L305+L323</f>
        <v>4204600</v>
      </c>
      <c r="M13" s="163">
        <f>M24+M280+M305+M323</f>
        <v>4414600</v>
      </c>
    </row>
    <row r="14" spans="1:13" x14ac:dyDescent="0.25">
      <c r="A14" s="161" t="s">
        <v>602</v>
      </c>
      <c r="B14" s="162" t="s">
        <v>90</v>
      </c>
      <c r="C14" s="163">
        <f>C281+C306+C324</f>
        <v>106865.01</v>
      </c>
      <c r="D14" s="163">
        <f t="shared" ref="D14:M14" si="3">D281+D306+D324</f>
        <v>0</v>
      </c>
      <c r="E14" s="163">
        <f t="shared" si="3"/>
        <v>0</v>
      </c>
      <c r="F14" s="163">
        <f t="shared" si="3"/>
        <v>2</v>
      </c>
      <c r="G14" s="163">
        <f t="shared" si="3"/>
        <v>145000</v>
      </c>
      <c r="H14" s="163">
        <f t="shared" si="3"/>
        <v>0</v>
      </c>
      <c r="I14" s="163">
        <f t="shared" si="3"/>
        <v>150000</v>
      </c>
      <c r="J14" s="163">
        <f t="shared" si="3"/>
        <v>0</v>
      </c>
      <c r="K14" s="163">
        <f t="shared" si="3"/>
        <v>0</v>
      </c>
      <c r="L14" s="163">
        <f t="shared" si="3"/>
        <v>220000</v>
      </c>
      <c r="M14" s="163">
        <f t="shared" si="3"/>
        <v>220000</v>
      </c>
    </row>
    <row r="15" spans="1:13" x14ac:dyDescent="0.25">
      <c r="A15" s="161" t="s">
        <v>12</v>
      </c>
      <c r="B15" s="162" t="s">
        <v>13</v>
      </c>
      <c r="C15" s="163">
        <f>SUM(C16:C18)</f>
        <v>831569.36</v>
      </c>
      <c r="D15" s="163">
        <f>SUM(D16:D18)</f>
        <v>1340000</v>
      </c>
      <c r="E15" s="1"/>
      <c r="F15" s="1"/>
      <c r="G15" s="1">
        <f>SUM(G16:G18)</f>
        <v>1085500</v>
      </c>
      <c r="H15" s="1">
        <f t="shared" ref="H15:M15" si="4">SUM(H16:H18)</f>
        <v>107480</v>
      </c>
      <c r="I15" s="1">
        <f t="shared" si="4"/>
        <v>1160620</v>
      </c>
      <c r="J15" s="1">
        <f t="shared" si="4"/>
        <v>433000</v>
      </c>
      <c r="K15" s="1">
        <f t="shared" si="4"/>
        <v>433000</v>
      </c>
      <c r="L15" s="1">
        <f t="shared" si="4"/>
        <v>1190600</v>
      </c>
      <c r="M15" s="1">
        <f t="shared" si="4"/>
        <v>1190600</v>
      </c>
    </row>
    <row r="16" spans="1:13" x14ac:dyDescent="0.25">
      <c r="A16" s="161" t="s">
        <v>603</v>
      </c>
      <c r="B16" s="162" t="s">
        <v>13</v>
      </c>
      <c r="C16" s="163">
        <f>C26</f>
        <v>493300.87</v>
      </c>
      <c r="D16" s="163">
        <f t="shared" ref="D16:M16" si="5">D26</f>
        <v>1050000</v>
      </c>
      <c r="E16" s="163">
        <f t="shared" si="5"/>
        <v>0</v>
      </c>
      <c r="F16" s="163">
        <f t="shared" si="5"/>
        <v>0</v>
      </c>
      <c r="G16" s="163">
        <f t="shared" si="5"/>
        <v>800000</v>
      </c>
      <c r="H16" s="163">
        <f t="shared" si="5"/>
        <v>107480</v>
      </c>
      <c r="I16" s="163">
        <f t="shared" si="5"/>
        <v>830000</v>
      </c>
      <c r="J16" s="163">
        <f t="shared" si="5"/>
        <v>433000</v>
      </c>
      <c r="K16" s="163">
        <f t="shared" si="5"/>
        <v>433000</v>
      </c>
      <c r="L16" s="163">
        <f t="shared" si="5"/>
        <v>840000</v>
      </c>
      <c r="M16" s="163">
        <f t="shared" si="5"/>
        <v>840000</v>
      </c>
    </row>
    <row r="17" spans="1:13" x14ac:dyDescent="0.25">
      <c r="A17" s="161" t="s">
        <v>621</v>
      </c>
      <c r="B17" s="162" t="s">
        <v>13</v>
      </c>
      <c r="C17" s="163">
        <f>200</f>
        <v>200</v>
      </c>
      <c r="D17" s="163">
        <f t="shared" ref="D17:M17" si="6">D27</f>
        <v>0</v>
      </c>
      <c r="E17" s="163">
        <f t="shared" si="6"/>
        <v>0</v>
      </c>
      <c r="F17" s="163">
        <f t="shared" si="6"/>
        <v>0</v>
      </c>
      <c r="G17" s="163">
        <f t="shared" si="6"/>
        <v>100</v>
      </c>
      <c r="H17" s="163">
        <f t="shared" si="6"/>
        <v>0</v>
      </c>
      <c r="I17" s="163">
        <f t="shared" si="6"/>
        <v>100</v>
      </c>
      <c r="J17" s="163">
        <f t="shared" si="6"/>
        <v>0</v>
      </c>
      <c r="K17" s="163">
        <f t="shared" si="6"/>
        <v>0</v>
      </c>
      <c r="L17" s="163">
        <f t="shared" si="6"/>
        <v>100</v>
      </c>
      <c r="M17" s="163">
        <f t="shared" si="6"/>
        <v>100</v>
      </c>
    </row>
    <row r="18" spans="1:13" x14ac:dyDescent="0.25">
      <c r="A18" s="161" t="s">
        <v>618</v>
      </c>
      <c r="B18" s="162" t="s">
        <v>13</v>
      </c>
      <c r="C18" s="163">
        <f>C28</f>
        <v>338068.49</v>
      </c>
      <c r="D18" s="163">
        <f t="shared" ref="D18:M18" si="7">D28</f>
        <v>290000</v>
      </c>
      <c r="E18" s="163">
        <f t="shared" si="7"/>
        <v>0</v>
      </c>
      <c r="F18" s="163">
        <f t="shared" si="7"/>
        <v>0</v>
      </c>
      <c r="G18" s="163">
        <f t="shared" si="7"/>
        <v>285400</v>
      </c>
      <c r="H18" s="163">
        <f t="shared" si="7"/>
        <v>0</v>
      </c>
      <c r="I18" s="163">
        <f t="shared" si="7"/>
        <v>330520</v>
      </c>
      <c r="J18" s="163">
        <f t="shared" si="7"/>
        <v>0</v>
      </c>
      <c r="K18" s="163">
        <f t="shared" si="7"/>
        <v>0</v>
      </c>
      <c r="L18" s="163">
        <f t="shared" si="7"/>
        <v>350500</v>
      </c>
      <c r="M18" s="163">
        <f t="shared" si="7"/>
        <v>350500</v>
      </c>
    </row>
    <row r="19" spans="1:13" x14ac:dyDescent="0.25">
      <c r="A19" s="161" t="s">
        <v>617</v>
      </c>
      <c r="B19" s="162" t="s">
        <v>15</v>
      </c>
      <c r="C19" s="163">
        <f t="shared" ref="C19:M19" si="8">C29+C282+C307+C325</f>
        <v>791315.45</v>
      </c>
      <c r="D19" s="163">
        <f t="shared" si="8"/>
        <v>905000</v>
      </c>
      <c r="E19" s="163">
        <f t="shared" si="8"/>
        <v>74250</v>
      </c>
      <c r="F19" s="163">
        <f t="shared" si="8"/>
        <v>1</v>
      </c>
      <c r="G19" s="163">
        <f t="shared" si="8"/>
        <v>847200</v>
      </c>
      <c r="H19" s="163">
        <f t="shared" si="8"/>
        <v>0</v>
      </c>
      <c r="I19" s="163">
        <f t="shared" si="8"/>
        <v>1360500</v>
      </c>
      <c r="J19" s="163">
        <f t="shared" si="8"/>
        <v>0</v>
      </c>
      <c r="K19" s="163">
        <f t="shared" si="8"/>
        <v>0</v>
      </c>
      <c r="L19" s="163">
        <f t="shared" si="8"/>
        <v>340000</v>
      </c>
      <c r="M19" s="163">
        <f t="shared" si="8"/>
        <v>279500</v>
      </c>
    </row>
    <row r="20" spans="1:13" x14ac:dyDescent="0.25">
      <c r="A20" s="161" t="s">
        <v>624</v>
      </c>
      <c r="B20" s="162" t="s">
        <v>16</v>
      </c>
      <c r="C20" s="163">
        <f>C30</f>
        <v>0</v>
      </c>
      <c r="D20" s="163">
        <f t="shared" ref="D20:M20" si="9">D30</f>
        <v>0</v>
      </c>
      <c r="E20" s="163">
        <f t="shared" si="9"/>
        <v>0</v>
      </c>
      <c r="F20" s="163">
        <f t="shared" si="9"/>
        <v>0</v>
      </c>
      <c r="G20" s="163">
        <f t="shared" si="9"/>
        <v>6000</v>
      </c>
      <c r="H20" s="163">
        <f t="shared" si="9"/>
        <v>0</v>
      </c>
      <c r="I20" s="163">
        <f t="shared" si="9"/>
        <v>0</v>
      </c>
      <c r="J20" s="163">
        <f t="shared" si="9"/>
        <v>0</v>
      </c>
      <c r="K20" s="163">
        <f t="shared" si="9"/>
        <v>0</v>
      </c>
      <c r="L20" s="163">
        <f t="shared" si="9"/>
        <v>0</v>
      </c>
      <c r="M20" s="163">
        <f t="shared" si="9"/>
        <v>0</v>
      </c>
    </row>
    <row r="21" spans="1:13" ht="38.25" x14ac:dyDescent="0.25">
      <c r="A21" s="161" t="s">
        <v>17</v>
      </c>
      <c r="B21" s="162" t="s">
        <v>18</v>
      </c>
      <c r="C21" s="163">
        <f>C31</f>
        <v>4971.5</v>
      </c>
      <c r="D21" s="163">
        <f t="shared" ref="D21:M21" si="10">D31</f>
        <v>165530</v>
      </c>
      <c r="E21" s="163">
        <f t="shared" si="10"/>
        <v>0</v>
      </c>
      <c r="F21" s="163">
        <f t="shared" si="10"/>
        <v>0</v>
      </c>
      <c r="G21" s="163">
        <f t="shared" si="10"/>
        <v>19600</v>
      </c>
      <c r="H21" s="163">
        <f t="shared" si="10"/>
        <v>0</v>
      </c>
      <c r="I21" s="163">
        <f t="shared" si="10"/>
        <v>600</v>
      </c>
      <c r="J21" s="163">
        <f t="shared" si="10"/>
        <v>0</v>
      </c>
      <c r="K21" s="163">
        <f t="shared" si="10"/>
        <v>0</v>
      </c>
      <c r="L21" s="163">
        <f t="shared" si="10"/>
        <v>600</v>
      </c>
      <c r="M21" s="163">
        <f t="shared" si="10"/>
        <v>600</v>
      </c>
    </row>
    <row r="22" spans="1:13" x14ac:dyDescent="0.25">
      <c r="A22" s="161" t="s">
        <v>625</v>
      </c>
      <c r="B22" s="164" t="s">
        <v>595</v>
      </c>
      <c r="C22" s="165">
        <f>C32</f>
        <v>0</v>
      </c>
      <c r="D22" s="165">
        <f t="shared" ref="D22:M22" si="11">D32</f>
        <v>0</v>
      </c>
      <c r="E22" s="165">
        <f t="shared" si="11"/>
        <v>0</v>
      </c>
      <c r="F22" s="165">
        <f t="shared" si="11"/>
        <v>0</v>
      </c>
      <c r="G22" s="165">
        <f t="shared" si="11"/>
        <v>0</v>
      </c>
      <c r="H22" s="165">
        <f t="shared" si="11"/>
        <v>0</v>
      </c>
      <c r="I22" s="165">
        <f t="shared" si="11"/>
        <v>1250000</v>
      </c>
      <c r="J22" s="165">
        <f t="shared" si="11"/>
        <v>0</v>
      </c>
      <c r="K22" s="165">
        <f t="shared" si="11"/>
        <v>0</v>
      </c>
      <c r="L22" s="165">
        <f t="shared" si="11"/>
        <v>0</v>
      </c>
      <c r="M22" s="165">
        <f t="shared" si="11"/>
        <v>0</v>
      </c>
    </row>
    <row r="23" spans="1:13" ht="25.5" x14ac:dyDescent="0.25">
      <c r="A23" s="166" t="s">
        <v>19</v>
      </c>
      <c r="B23" s="167" t="s">
        <v>20</v>
      </c>
      <c r="C23" s="168">
        <f t="shared" ref="C23:M23" si="12">C34+C57+C62+C75+C80+C107+C114+C133+C193+C202+C216+C239+C252+C260+C272</f>
        <v>3712913.01</v>
      </c>
      <c r="D23" s="168" t="e">
        <f t="shared" si="12"/>
        <v>#REF!</v>
      </c>
      <c r="E23" s="168">
        <f t="shared" si="12"/>
        <v>5453431</v>
      </c>
      <c r="F23" s="168">
        <f t="shared" si="12"/>
        <v>17</v>
      </c>
      <c r="G23" s="168">
        <f t="shared" si="12"/>
        <v>4220421</v>
      </c>
      <c r="H23" s="168">
        <f t="shared" si="12"/>
        <v>1676932</v>
      </c>
      <c r="I23" s="168">
        <f t="shared" si="12"/>
        <v>6090710</v>
      </c>
      <c r="J23" s="168">
        <f t="shared" si="12"/>
        <v>4598248</v>
      </c>
      <c r="K23" s="168">
        <f t="shared" si="12"/>
        <v>4598248</v>
      </c>
      <c r="L23" s="168">
        <f t="shared" si="12"/>
        <v>4018250</v>
      </c>
      <c r="M23" s="168">
        <f t="shared" si="12"/>
        <v>4119950</v>
      </c>
    </row>
    <row r="24" spans="1:13" x14ac:dyDescent="0.25">
      <c r="A24" s="161" t="s">
        <v>601</v>
      </c>
      <c r="B24" s="162" t="s">
        <v>11</v>
      </c>
      <c r="C24" s="163">
        <f t="shared" ref="C24:M24" si="13">C36+C41+C47+C54+C59+C64+C69+C77+C82+C92+C101+C116+C123+C135+C146+C153+C164+C168+C173+C177+C184+C190+C195+C199+C204+C208+C212+C218+C222+C231+C236+C241+C245+C249+C254+C262+C266+C274</f>
        <v>2038550.42</v>
      </c>
      <c r="D24" s="163">
        <f t="shared" si="13"/>
        <v>2804920</v>
      </c>
      <c r="E24" s="163">
        <f t="shared" si="13"/>
        <v>1046600</v>
      </c>
      <c r="F24" s="163">
        <f t="shared" si="13"/>
        <v>3</v>
      </c>
      <c r="G24" s="163">
        <f t="shared" si="13"/>
        <v>2458671</v>
      </c>
      <c r="H24" s="163">
        <f t="shared" si="13"/>
        <v>519786</v>
      </c>
      <c r="I24" s="163">
        <f t="shared" si="13"/>
        <v>2817590</v>
      </c>
      <c r="J24" s="163">
        <f t="shared" si="13"/>
        <v>1182248</v>
      </c>
      <c r="K24" s="163">
        <f t="shared" si="13"/>
        <v>1182248</v>
      </c>
      <c r="L24" s="163">
        <f t="shared" si="13"/>
        <v>2716050</v>
      </c>
      <c r="M24" s="163">
        <f t="shared" si="13"/>
        <v>2853750</v>
      </c>
    </row>
    <row r="25" spans="1:13" x14ac:dyDescent="0.25">
      <c r="A25" s="161" t="s">
        <v>12</v>
      </c>
      <c r="B25" s="162" t="s">
        <v>13</v>
      </c>
      <c r="C25" s="163">
        <f>SUM(C26:C28)</f>
        <v>831369.36</v>
      </c>
      <c r="D25" s="163">
        <f t="shared" ref="D25:M25" si="14">SUM(D26:D28)</f>
        <v>1340000</v>
      </c>
      <c r="E25" s="163">
        <f t="shared" si="14"/>
        <v>0</v>
      </c>
      <c r="F25" s="163">
        <f t="shared" si="14"/>
        <v>0</v>
      </c>
      <c r="G25" s="163">
        <f t="shared" si="14"/>
        <v>1085500</v>
      </c>
      <c r="H25" s="163">
        <f t="shared" si="14"/>
        <v>107480</v>
      </c>
      <c r="I25" s="163">
        <f t="shared" si="14"/>
        <v>1160620</v>
      </c>
      <c r="J25" s="163">
        <f t="shared" si="14"/>
        <v>433000</v>
      </c>
      <c r="K25" s="163">
        <f t="shared" si="14"/>
        <v>433000</v>
      </c>
      <c r="L25" s="163">
        <f t="shared" si="14"/>
        <v>1190600</v>
      </c>
      <c r="M25" s="163">
        <f t="shared" si="14"/>
        <v>1190600</v>
      </c>
    </row>
    <row r="26" spans="1:13" x14ac:dyDescent="0.25">
      <c r="A26" s="161" t="s">
        <v>603</v>
      </c>
      <c r="B26" s="162" t="s">
        <v>13</v>
      </c>
      <c r="C26" s="163">
        <f>C83+C93+C117+C148+C160+C178</f>
        <v>493300.87</v>
      </c>
      <c r="D26" s="163">
        <f t="shared" ref="D26:M26" si="15">D83+D93+D117+D148+D160+D178</f>
        <v>1050000</v>
      </c>
      <c r="E26" s="163">
        <f t="shared" si="15"/>
        <v>0</v>
      </c>
      <c r="F26" s="163">
        <f t="shared" si="15"/>
        <v>0</v>
      </c>
      <c r="G26" s="163">
        <f t="shared" si="15"/>
        <v>800000</v>
      </c>
      <c r="H26" s="163">
        <f t="shared" si="15"/>
        <v>107480</v>
      </c>
      <c r="I26" s="163">
        <f t="shared" si="15"/>
        <v>830000</v>
      </c>
      <c r="J26" s="163">
        <f t="shared" si="15"/>
        <v>433000</v>
      </c>
      <c r="K26" s="163">
        <f t="shared" si="15"/>
        <v>433000</v>
      </c>
      <c r="L26" s="163">
        <f t="shared" si="15"/>
        <v>840000</v>
      </c>
      <c r="M26" s="163">
        <f t="shared" si="15"/>
        <v>840000</v>
      </c>
    </row>
    <row r="27" spans="1:13" x14ac:dyDescent="0.25">
      <c r="A27" s="161" t="s">
        <v>621</v>
      </c>
      <c r="B27" s="162" t="s">
        <v>13</v>
      </c>
      <c r="C27" s="163">
        <f>C226</f>
        <v>0</v>
      </c>
      <c r="D27" s="163">
        <f t="shared" ref="D27:M27" si="16">D226</f>
        <v>0</v>
      </c>
      <c r="E27" s="163">
        <f t="shared" si="16"/>
        <v>0</v>
      </c>
      <c r="F27" s="163">
        <f t="shared" si="16"/>
        <v>0</v>
      </c>
      <c r="G27" s="163">
        <f t="shared" si="16"/>
        <v>100</v>
      </c>
      <c r="H27" s="163">
        <f t="shared" si="16"/>
        <v>0</v>
      </c>
      <c r="I27" s="163">
        <f t="shared" si="16"/>
        <v>100</v>
      </c>
      <c r="J27" s="163">
        <f t="shared" si="16"/>
        <v>0</v>
      </c>
      <c r="K27" s="163">
        <f t="shared" si="16"/>
        <v>0</v>
      </c>
      <c r="L27" s="163">
        <f t="shared" si="16"/>
        <v>100</v>
      </c>
      <c r="M27" s="163">
        <f t="shared" si="16"/>
        <v>100</v>
      </c>
    </row>
    <row r="28" spans="1:13" x14ac:dyDescent="0.25">
      <c r="A28" s="161" t="s">
        <v>618</v>
      </c>
      <c r="B28" s="162" t="s">
        <v>13</v>
      </c>
      <c r="C28" s="163">
        <f>C84+C88+C102+C118+C147+C223+C224+C225</f>
        <v>338068.49</v>
      </c>
      <c r="D28" s="163">
        <f t="shared" ref="D28:M28" si="17">D84+D88+D102+D118+D147+D223+D224+D225</f>
        <v>290000</v>
      </c>
      <c r="E28" s="163">
        <f t="shared" si="17"/>
        <v>0</v>
      </c>
      <c r="F28" s="163">
        <f t="shared" si="17"/>
        <v>0</v>
      </c>
      <c r="G28" s="163">
        <f t="shared" si="17"/>
        <v>285400</v>
      </c>
      <c r="H28" s="163">
        <f t="shared" si="17"/>
        <v>0</v>
      </c>
      <c r="I28" s="163">
        <f t="shared" si="17"/>
        <v>330520</v>
      </c>
      <c r="J28" s="163">
        <f t="shared" si="17"/>
        <v>0</v>
      </c>
      <c r="K28" s="163">
        <f t="shared" si="17"/>
        <v>0</v>
      </c>
      <c r="L28" s="163">
        <f t="shared" si="17"/>
        <v>350500</v>
      </c>
      <c r="M28" s="163">
        <f t="shared" si="17"/>
        <v>350500</v>
      </c>
    </row>
    <row r="29" spans="1:13" x14ac:dyDescent="0.25">
      <c r="A29" s="161" t="s">
        <v>617</v>
      </c>
      <c r="B29" s="162" t="s">
        <v>15</v>
      </c>
      <c r="C29" s="163">
        <f>C70+C94+C119+C124+C136+C149+C155+C169+C185+C189+C232+C275</f>
        <v>791315.45</v>
      </c>
      <c r="D29" s="163">
        <f>D70+D94+D119+D124+D136+D149+D155+D169+D185+D189+D232+D275</f>
        <v>645000</v>
      </c>
      <c r="E29" s="163">
        <f>E70+E94+E119+E124+E136+E149+E155+E169+E185+E189+E232+E275</f>
        <v>74250</v>
      </c>
      <c r="F29" s="163">
        <f>F70+F94+F119+F124+F136+F149+F155+F169+F185+F189+F232+F275</f>
        <v>1</v>
      </c>
      <c r="G29" s="163">
        <f>G70+G94+G119+G124+G136+G149+G155+G169+G185+G189+G232+G275+G213+G48+G42</f>
        <v>650650</v>
      </c>
      <c r="H29" s="163">
        <f t="shared" ref="H29:M29" si="18">H70+H94+H119+H124+H136+H149+H155+H169+H185+H189+H232+H275+H213+H48+H42</f>
        <v>0</v>
      </c>
      <c r="I29" s="163">
        <f t="shared" si="18"/>
        <v>861900</v>
      </c>
      <c r="J29" s="163">
        <f t="shared" si="18"/>
        <v>0</v>
      </c>
      <c r="K29" s="163">
        <f t="shared" si="18"/>
        <v>0</v>
      </c>
      <c r="L29" s="163">
        <f t="shared" si="18"/>
        <v>111000</v>
      </c>
      <c r="M29" s="163">
        <f t="shared" si="18"/>
        <v>75000</v>
      </c>
    </row>
    <row r="30" spans="1:13" x14ac:dyDescent="0.25">
      <c r="A30" s="161" t="s">
        <v>624</v>
      </c>
      <c r="B30" s="162" t="s">
        <v>16</v>
      </c>
      <c r="C30" s="163">
        <f>C49</f>
        <v>0</v>
      </c>
      <c r="D30" s="163">
        <f t="shared" ref="D30:M30" si="19">D49</f>
        <v>0</v>
      </c>
      <c r="E30" s="163">
        <f t="shared" si="19"/>
        <v>0</v>
      </c>
      <c r="F30" s="163">
        <f t="shared" si="19"/>
        <v>0</v>
      </c>
      <c r="G30" s="163">
        <f t="shared" si="19"/>
        <v>6000</v>
      </c>
      <c r="H30" s="163">
        <f t="shared" si="19"/>
        <v>0</v>
      </c>
      <c r="I30" s="163">
        <f t="shared" si="19"/>
        <v>0</v>
      </c>
      <c r="J30" s="163">
        <f t="shared" si="19"/>
        <v>0</v>
      </c>
      <c r="K30" s="163">
        <f t="shared" si="19"/>
        <v>0</v>
      </c>
      <c r="L30" s="163">
        <f t="shared" si="19"/>
        <v>0</v>
      </c>
      <c r="M30" s="163">
        <f t="shared" si="19"/>
        <v>0</v>
      </c>
    </row>
    <row r="31" spans="1:13" ht="38.25" x14ac:dyDescent="0.25">
      <c r="A31" s="161" t="s">
        <v>17</v>
      </c>
      <c r="B31" s="162" t="s">
        <v>18</v>
      </c>
      <c r="C31" s="163">
        <f>C95+C125+C137+C156</f>
        <v>4971.5</v>
      </c>
      <c r="D31" s="163">
        <f>D95+D125+D137+D156</f>
        <v>165530</v>
      </c>
      <c r="E31" s="163">
        <f>E95+E125+E137+E156</f>
        <v>0</v>
      </c>
      <c r="F31" s="163">
        <f>F95+F125+F137+F156</f>
        <v>0</v>
      </c>
      <c r="G31" s="163">
        <f>G50</f>
        <v>19600</v>
      </c>
      <c r="H31" s="163">
        <f t="shared" ref="H31:M31" si="20">H50</f>
        <v>0</v>
      </c>
      <c r="I31" s="163">
        <f t="shared" si="20"/>
        <v>600</v>
      </c>
      <c r="J31" s="163">
        <f t="shared" si="20"/>
        <v>0</v>
      </c>
      <c r="K31" s="163">
        <f t="shared" si="20"/>
        <v>0</v>
      </c>
      <c r="L31" s="163">
        <f t="shared" si="20"/>
        <v>600</v>
      </c>
      <c r="M31" s="163">
        <f t="shared" si="20"/>
        <v>600</v>
      </c>
    </row>
    <row r="32" spans="1:13" x14ac:dyDescent="0.25">
      <c r="A32" s="161" t="s">
        <v>625</v>
      </c>
      <c r="B32" s="164" t="s">
        <v>595</v>
      </c>
      <c r="C32" s="165">
        <f>C276</f>
        <v>0</v>
      </c>
      <c r="D32" s="165">
        <f t="shared" ref="D32:M32" si="21">D276</f>
        <v>0</v>
      </c>
      <c r="E32" s="165">
        <f t="shared" si="21"/>
        <v>0</v>
      </c>
      <c r="F32" s="165">
        <f t="shared" si="21"/>
        <v>0</v>
      </c>
      <c r="G32" s="165">
        <f t="shared" si="21"/>
        <v>0</v>
      </c>
      <c r="H32" s="165">
        <f t="shared" si="21"/>
        <v>0</v>
      </c>
      <c r="I32" s="165">
        <f t="shared" si="21"/>
        <v>1250000</v>
      </c>
      <c r="J32" s="165">
        <f t="shared" si="21"/>
        <v>0</v>
      </c>
      <c r="K32" s="165">
        <f t="shared" si="21"/>
        <v>0</v>
      </c>
      <c r="L32" s="165">
        <f t="shared" si="21"/>
        <v>0</v>
      </c>
      <c r="M32" s="165">
        <f t="shared" si="21"/>
        <v>0</v>
      </c>
    </row>
    <row r="33" spans="1:13" x14ac:dyDescent="0.25">
      <c r="A33" s="161"/>
      <c r="B33" s="164"/>
      <c r="C33" s="2">
        <f t="shared" ref="C33:M33" si="22">C24+C25+C29+C31+C30+C32</f>
        <v>3666206.7299999995</v>
      </c>
      <c r="D33" s="2">
        <f t="shared" si="22"/>
        <v>4955450</v>
      </c>
      <c r="E33" s="2">
        <f t="shared" si="22"/>
        <v>1120850</v>
      </c>
      <c r="F33" s="2">
        <f t="shared" si="22"/>
        <v>4</v>
      </c>
      <c r="G33" s="2">
        <f t="shared" si="22"/>
        <v>4220421</v>
      </c>
      <c r="H33" s="2">
        <f t="shared" si="22"/>
        <v>627266</v>
      </c>
      <c r="I33" s="2">
        <f t="shared" si="22"/>
        <v>6090710</v>
      </c>
      <c r="J33" s="2">
        <f t="shared" si="22"/>
        <v>1615248</v>
      </c>
      <c r="K33" s="2">
        <f t="shared" si="22"/>
        <v>1615248</v>
      </c>
      <c r="L33" s="2">
        <f t="shared" si="22"/>
        <v>4018250</v>
      </c>
      <c r="M33" s="2">
        <f t="shared" si="22"/>
        <v>4119950</v>
      </c>
    </row>
    <row r="34" spans="1:13" x14ac:dyDescent="0.25">
      <c r="A34" s="169" t="s">
        <v>21</v>
      </c>
      <c r="B34" s="170" t="s">
        <v>22</v>
      </c>
      <c r="C34" s="171">
        <f>C35+C40+C46</f>
        <v>773670.9</v>
      </c>
      <c r="D34" s="171" t="e">
        <f>D35+D40+D46</f>
        <v>#REF!</v>
      </c>
      <c r="E34" s="171">
        <f>E35+E40+E46</f>
        <v>1232681</v>
      </c>
      <c r="F34" s="168" t="b">
        <f>_xlfn.ISFORMULA(Table1[[#This Row],[TEKUĆI PLAN 
2025. rebalans ]])</f>
        <v>1</v>
      </c>
      <c r="G34" s="171">
        <f>G35+G40+G46</f>
        <v>1317496</v>
      </c>
      <c r="H34" s="171">
        <f>H35+H40+H46</f>
        <v>537558</v>
      </c>
      <c r="I34" s="171">
        <f>I35+I40+I46</f>
        <v>1210850</v>
      </c>
      <c r="J34" s="171">
        <f>J35+J40+J46</f>
        <v>793248</v>
      </c>
      <c r="K34" s="171">
        <f>K35+K40+K46</f>
        <v>793248</v>
      </c>
      <c r="L34" s="171">
        <f>L35+L40+L46+L53</f>
        <v>1287750</v>
      </c>
      <c r="M34" s="171">
        <f>M35+M40+M46+M53</f>
        <v>1326450</v>
      </c>
    </row>
    <row r="35" spans="1:13" x14ac:dyDescent="0.25">
      <c r="A35" s="172" t="s">
        <v>23</v>
      </c>
      <c r="B35" s="173" t="s">
        <v>24</v>
      </c>
      <c r="C35" s="174">
        <f>C37</f>
        <v>549545.38</v>
      </c>
      <c r="D35" s="174">
        <f>D37</f>
        <v>687500</v>
      </c>
      <c r="E35" s="174">
        <f>E37</f>
        <v>757000</v>
      </c>
      <c r="F35" s="168" t="b">
        <f>_xlfn.ISFORMULA(Table1[[#This Row],[TEKUĆI PLAN 
2025. rebalans ]])</f>
        <v>1</v>
      </c>
      <c r="G35" s="174">
        <f t="shared" ref="G35:M35" si="23">G37</f>
        <v>794000</v>
      </c>
      <c r="H35" s="174">
        <f t="shared" si="23"/>
        <v>318517</v>
      </c>
      <c r="I35" s="174">
        <f t="shared" si="23"/>
        <v>849000</v>
      </c>
      <c r="J35" s="174">
        <f t="shared" si="23"/>
        <v>458000</v>
      </c>
      <c r="K35" s="174">
        <f t="shared" si="23"/>
        <v>458000</v>
      </c>
      <c r="L35" s="174">
        <f t="shared" si="23"/>
        <v>911300</v>
      </c>
      <c r="M35" s="174">
        <f t="shared" si="23"/>
        <v>941300</v>
      </c>
    </row>
    <row r="36" spans="1:13" x14ac:dyDescent="0.25">
      <c r="A36" s="161" t="s">
        <v>601</v>
      </c>
      <c r="B36" s="162" t="s">
        <v>11</v>
      </c>
      <c r="C36" s="163">
        <f>C38+C39</f>
        <v>549545.38</v>
      </c>
      <c r="D36" s="163">
        <v>687500</v>
      </c>
      <c r="E36" s="163">
        <f>E38+E39</f>
        <v>757000</v>
      </c>
      <c r="F36" s="168" t="b">
        <f>_xlfn.ISFORMULA(Table1[[#This Row],[TEKUĆI PLAN 
2025. rebalans ]])</f>
        <v>1</v>
      </c>
      <c r="G36" s="163">
        <f>G38+G39</f>
        <v>794000</v>
      </c>
      <c r="H36" s="163">
        <f t="shared" ref="H36:M36" si="24">H38+H39</f>
        <v>318517</v>
      </c>
      <c r="I36" s="163">
        <f t="shared" si="24"/>
        <v>849000</v>
      </c>
      <c r="J36" s="163">
        <f t="shared" si="24"/>
        <v>458000</v>
      </c>
      <c r="K36" s="163">
        <f t="shared" si="24"/>
        <v>458000</v>
      </c>
      <c r="L36" s="163">
        <f t="shared" si="24"/>
        <v>911300</v>
      </c>
      <c r="M36" s="163">
        <f t="shared" si="24"/>
        <v>941300</v>
      </c>
    </row>
    <row r="37" spans="1:13" x14ac:dyDescent="0.25">
      <c r="A37" s="175" t="s">
        <v>25</v>
      </c>
      <c r="B37" s="175" t="s">
        <v>26</v>
      </c>
      <c r="C37" s="176">
        <f>C38+C39</f>
        <v>549545.38</v>
      </c>
      <c r="D37" s="176">
        <f>D38+D39</f>
        <v>687500</v>
      </c>
      <c r="E37" s="176">
        <f>E38+E39</f>
        <v>757000</v>
      </c>
      <c r="F37" s="168" t="b">
        <f>_xlfn.ISFORMULA(Table1[[#This Row],[TEKUĆI PLAN 
2025. rebalans ]])</f>
        <v>1</v>
      </c>
      <c r="G37" s="176">
        <f t="shared" ref="G37:M37" si="25">G38+G39</f>
        <v>794000</v>
      </c>
      <c r="H37" s="176">
        <f t="shared" si="25"/>
        <v>318517</v>
      </c>
      <c r="I37" s="176">
        <f t="shared" si="25"/>
        <v>849000</v>
      </c>
      <c r="J37" s="176">
        <f t="shared" si="25"/>
        <v>458000</v>
      </c>
      <c r="K37" s="176">
        <f t="shared" si="25"/>
        <v>458000</v>
      </c>
      <c r="L37" s="176">
        <f t="shared" si="25"/>
        <v>911300</v>
      </c>
      <c r="M37" s="176">
        <f t="shared" si="25"/>
        <v>941300</v>
      </c>
    </row>
    <row r="38" spans="1:13" x14ac:dyDescent="0.25">
      <c r="A38" s="177" t="s">
        <v>27</v>
      </c>
      <c r="B38" s="178" t="s">
        <v>28</v>
      </c>
      <c r="C38" s="179">
        <v>356259.09</v>
      </c>
      <c r="D38" s="179">
        <v>456000</v>
      </c>
      <c r="E38" s="1">
        <v>517000</v>
      </c>
      <c r="F38" s="168" t="b">
        <f>_xlfn.ISFORMULA(Table1[[#This Row],[TEKUĆI PLAN 
2025. rebalans ]])</f>
        <v>0</v>
      </c>
      <c r="G38" s="1">
        <v>573000</v>
      </c>
      <c r="H38" s="1">
        <v>226687</v>
      </c>
      <c r="I38" s="1">
        <v>615000</v>
      </c>
      <c r="J38" s="1">
        <v>172000</v>
      </c>
      <c r="K38" s="1">
        <v>172000</v>
      </c>
      <c r="L38" s="1">
        <v>640000</v>
      </c>
      <c r="M38" s="1">
        <v>663000</v>
      </c>
    </row>
    <row r="39" spans="1:13" x14ac:dyDescent="0.25">
      <c r="A39" s="177" t="s">
        <v>29</v>
      </c>
      <c r="B39" s="178" t="s">
        <v>30</v>
      </c>
      <c r="C39" s="179">
        <v>193286.29</v>
      </c>
      <c r="D39" s="179">
        <v>231500</v>
      </c>
      <c r="E39" s="1">
        <v>240000</v>
      </c>
      <c r="F39" s="168" t="b">
        <f>_xlfn.ISFORMULA(Table1[[#This Row],[TEKUĆI PLAN 
2025. rebalans ]])</f>
        <v>0</v>
      </c>
      <c r="G39" s="1">
        <v>221000</v>
      </c>
      <c r="H39" s="1">
        <v>91830</v>
      </c>
      <c r="I39" s="1">
        <v>234000</v>
      </c>
      <c r="J39" s="1">
        <v>286000</v>
      </c>
      <c r="K39" s="1">
        <v>286000</v>
      </c>
      <c r="L39" s="1">
        <v>271300</v>
      </c>
      <c r="M39" s="1">
        <v>278300</v>
      </c>
    </row>
    <row r="40" spans="1:13" x14ac:dyDescent="0.25">
      <c r="A40" s="172" t="s">
        <v>31</v>
      </c>
      <c r="B40" s="173" t="s">
        <v>32</v>
      </c>
      <c r="C40" s="174">
        <f>C43</f>
        <v>181665.52</v>
      </c>
      <c r="D40" s="174" t="e">
        <f>D41+#REF!+#REF!</f>
        <v>#REF!</v>
      </c>
      <c r="E40" s="174">
        <f>E43</f>
        <v>356681</v>
      </c>
      <c r="F40" s="168" t="b">
        <f>_xlfn.ISFORMULA(Table1[[#This Row],[TEKUĆI PLAN 
2025. rebalans ]])</f>
        <v>1</v>
      </c>
      <c r="G40" s="174">
        <f>G43</f>
        <v>434496</v>
      </c>
      <c r="H40" s="174">
        <f t="shared" ref="H40:M40" si="26">H43</f>
        <v>201269</v>
      </c>
      <c r="I40" s="174">
        <f t="shared" si="26"/>
        <v>275950</v>
      </c>
      <c r="J40" s="174">
        <f t="shared" si="26"/>
        <v>304248</v>
      </c>
      <c r="K40" s="174">
        <f t="shared" si="26"/>
        <v>304248</v>
      </c>
      <c r="L40" s="174">
        <f t="shared" si="26"/>
        <v>278450</v>
      </c>
      <c r="M40" s="174">
        <f t="shared" si="26"/>
        <v>287150</v>
      </c>
    </row>
    <row r="41" spans="1:13" x14ac:dyDescent="0.25">
      <c r="A41" s="161" t="s">
        <v>601</v>
      </c>
      <c r="B41" s="162" t="s">
        <v>11</v>
      </c>
      <c r="C41" s="163">
        <v>145455.48000000001</v>
      </c>
      <c r="D41" s="163">
        <v>339160</v>
      </c>
      <c r="E41" s="1"/>
      <c r="F41" s="168" t="b">
        <f>_xlfn.ISFORMULA(Table1[[#This Row],[TEKUĆI PLAN 
2025. rebalans ]])</f>
        <v>0</v>
      </c>
      <c r="G41" s="1">
        <v>334496</v>
      </c>
      <c r="H41" s="1">
        <f t="shared" ref="H41:M41" si="27">H40</f>
        <v>201269</v>
      </c>
      <c r="I41" s="1">
        <f t="shared" si="27"/>
        <v>275950</v>
      </c>
      <c r="J41" s="1">
        <f t="shared" si="27"/>
        <v>304248</v>
      </c>
      <c r="K41" s="1">
        <f t="shared" si="27"/>
        <v>304248</v>
      </c>
      <c r="L41" s="1">
        <f t="shared" si="27"/>
        <v>278450</v>
      </c>
      <c r="M41" s="1">
        <f t="shared" si="27"/>
        <v>287150</v>
      </c>
    </row>
    <row r="42" spans="1:13" x14ac:dyDescent="0.25">
      <c r="A42" s="161" t="s">
        <v>617</v>
      </c>
      <c r="B42" s="162" t="s">
        <v>15</v>
      </c>
      <c r="C42" s="165"/>
      <c r="D42" s="165"/>
      <c r="E42" s="1"/>
      <c r="F42" s="1"/>
      <c r="G42" s="1">
        <v>100000</v>
      </c>
      <c r="H42" s="1"/>
      <c r="I42" s="2"/>
      <c r="J42" s="1"/>
      <c r="K42" s="1"/>
      <c r="L42" s="2"/>
      <c r="M42" s="2"/>
    </row>
    <row r="43" spans="1:13" x14ac:dyDescent="0.25">
      <c r="A43" s="175" t="s">
        <v>25</v>
      </c>
      <c r="B43" s="180" t="s">
        <v>30</v>
      </c>
      <c r="C43" s="181">
        <f>C44+C45</f>
        <v>181665.52</v>
      </c>
      <c r="D43" s="181">
        <f>D44+D45</f>
        <v>339160</v>
      </c>
      <c r="E43" s="181">
        <f>E44+E45</f>
        <v>356681</v>
      </c>
      <c r="F43" s="168" t="b">
        <f>_xlfn.ISFORMULA(Table1[[#This Row],[TEKUĆI PLAN 
2025. rebalans ]])</f>
        <v>1</v>
      </c>
      <c r="G43" s="181">
        <f>G44+G45</f>
        <v>434496</v>
      </c>
      <c r="H43" s="181">
        <f>H44</f>
        <v>201269</v>
      </c>
      <c r="I43" s="181">
        <f>I44+I45</f>
        <v>275950</v>
      </c>
      <c r="J43" s="181">
        <f>J44+J45</f>
        <v>304248</v>
      </c>
      <c r="K43" s="181">
        <f>K44+K45</f>
        <v>304248</v>
      </c>
      <c r="L43" s="181">
        <f>L44+L45</f>
        <v>278450</v>
      </c>
      <c r="M43" s="181">
        <f>M44+M45</f>
        <v>287150</v>
      </c>
    </row>
    <row r="44" spans="1:13" x14ac:dyDescent="0.25">
      <c r="A44" s="177" t="s">
        <v>29</v>
      </c>
      <c r="B44" s="178" t="s">
        <v>30</v>
      </c>
      <c r="C44" s="179">
        <v>180165.52</v>
      </c>
      <c r="D44" s="179">
        <v>326500</v>
      </c>
      <c r="E44" s="1">
        <v>339000</v>
      </c>
      <c r="F44" s="168" t="b">
        <f>_xlfn.ISFORMULA(Table1[[#This Row],[TEKUĆI PLAN 
2025. rebalans ]])</f>
        <v>0</v>
      </c>
      <c r="G44" s="1">
        <v>421800</v>
      </c>
      <c r="H44" s="1">
        <v>201269</v>
      </c>
      <c r="I44" s="1">
        <v>264300</v>
      </c>
      <c r="J44" s="1">
        <v>295500</v>
      </c>
      <c r="K44" s="1">
        <v>295500</v>
      </c>
      <c r="L44" s="1">
        <v>267300</v>
      </c>
      <c r="M44" s="1">
        <v>267300</v>
      </c>
    </row>
    <row r="45" spans="1:13" ht="38.25" x14ac:dyDescent="0.25">
      <c r="A45" s="177" t="s">
        <v>33</v>
      </c>
      <c r="B45" s="178" t="s">
        <v>34</v>
      </c>
      <c r="C45" s="179">
        <v>1500</v>
      </c>
      <c r="D45" s="179">
        <v>12660</v>
      </c>
      <c r="E45" s="1">
        <v>17681</v>
      </c>
      <c r="F45" s="168" t="b">
        <f>_xlfn.ISFORMULA(Table1[[#This Row],[TEKUĆI PLAN 
2025. rebalans ]])</f>
        <v>0</v>
      </c>
      <c r="G45" s="1">
        <v>12696</v>
      </c>
      <c r="H45" s="1">
        <v>0</v>
      </c>
      <c r="I45" s="1">
        <v>11650</v>
      </c>
      <c r="J45" s="1">
        <v>8748</v>
      </c>
      <c r="K45" s="1">
        <v>8748</v>
      </c>
      <c r="L45" s="1">
        <v>11150</v>
      </c>
      <c r="M45" s="1">
        <v>19850</v>
      </c>
    </row>
    <row r="46" spans="1:13" x14ac:dyDescent="0.25">
      <c r="A46" s="172" t="s">
        <v>35</v>
      </c>
      <c r="B46" s="173" t="s">
        <v>36</v>
      </c>
      <c r="C46" s="174">
        <f>C51</f>
        <v>42460</v>
      </c>
      <c r="D46" s="174" t="e">
        <f>D47+#REF!</f>
        <v>#REF!</v>
      </c>
      <c r="E46" s="174">
        <f>E51</f>
        <v>119000</v>
      </c>
      <c r="F46" s="168" t="b">
        <f>_xlfn.ISFORMULA(Table1[[#This Row],[TEKUĆI PLAN 
2025. rebalans ]])</f>
        <v>1</v>
      </c>
      <c r="G46" s="174">
        <f t="shared" ref="G46:M46" si="28">G51</f>
        <v>89000</v>
      </c>
      <c r="H46" s="174">
        <f t="shared" si="28"/>
        <v>17772</v>
      </c>
      <c r="I46" s="174">
        <f t="shared" si="28"/>
        <v>85900</v>
      </c>
      <c r="J46" s="174">
        <f t="shared" si="28"/>
        <v>31000</v>
      </c>
      <c r="K46" s="174">
        <f t="shared" si="28"/>
        <v>31000</v>
      </c>
      <c r="L46" s="174">
        <f t="shared" si="28"/>
        <v>38000</v>
      </c>
      <c r="M46" s="174">
        <f t="shared" si="28"/>
        <v>38000</v>
      </c>
    </row>
    <row r="47" spans="1:13" x14ac:dyDescent="0.25">
      <c r="A47" s="161" t="s">
        <v>601</v>
      </c>
      <c r="B47" s="162" t="s">
        <v>11</v>
      </c>
      <c r="C47" s="163">
        <v>42459.76</v>
      </c>
      <c r="D47" s="163">
        <v>28000</v>
      </c>
      <c r="E47" s="1"/>
      <c r="F47" s="168" t="b">
        <f>_xlfn.ISFORMULA(Table1[[#This Row],[TEKUĆI PLAN 
2025. rebalans ]])</f>
        <v>0</v>
      </c>
      <c r="G47" s="1">
        <v>13400</v>
      </c>
      <c r="H47" s="1"/>
      <c r="I47" s="1">
        <v>85300</v>
      </c>
      <c r="J47" s="1"/>
      <c r="K47" s="1"/>
      <c r="L47" s="1">
        <v>37400</v>
      </c>
      <c r="M47" s="1">
        <v>37400</v>
      </c>
    </row>
    <row r="48" spans="1:13" x14ac:dyDescent="0.25">
      <c r="A48" s="161" t="s">
        <v>617</v>
      </c>
      <c r="B48" s="162" t="s">
        <v>15</v>
      </c>
      <c r="C48" s="165"/>
      <c r="D48" s="165"/>
      <c r="E48" s="1"/>
      <c r="F48" s="1"/>
      <c r="G48" s="1">
        <v>50000</v>
      </c>
      <c r="H48" s="1"/>
      <c r="I48" s="2"/>
      <c r="J48" s="1"/>
      <c r="K48" s="1"/>
      <c r="L48" s="2"/>
      <c r="M48" s="2"/>
    </row>
    <row r="49" spans="1:13" x14ac:dyDescent="0.25">
      <c r="A49" s="161" t="s">
        <v>623</v>
      </c>
      <c r="B49" s="162" t="s">
        <v>16</v>
      </c>
      <c r="C49" s="165"/>
      <c r="D49" s="165"/>
      <c r="E49" s="1"/>
      <c r="F49" s="1"/>
      <c r="G49" s="1">
        <v>6000</v>
      </c>
      <c r="H49" s="1"/>
      <c r="I49" s="2"/>
      <c r="J49" s="1"/>
      <c r="K49" s="1"/>
      <c r="L49" s="2"/>
      <c r="M49" s="2"/>
    </row>
    <row r="50" spans="1:13" ht="38.25" x14ac:dyDescent="0.25">
      <c r="A50" s="161" t="s">
        <v>17</v>
      </c>
      <c r="B50" s="162" t="s">
        <v>18</v>
      </c>
      <c r="C50" s="165"/>
      <c r="D50" s="165"/>
      <c r="E50" s="1"/>
      <c r="F50" s="1"/>
      <c r="G50" s="1">
        <v>19600</v>
      </c>
      <c r="H50" s="1"/>
      <c r="I50" s="2">
        <v>600</v>
      </c>
      <c r="J50" s="1"/>
      <c r="K50" s="1"/>
      <c r="L50" s="2">
        <v>600</v>
      </c>
      <c r="M50" s="2">
        <v>600</v>
      </c>
    </row>
    <row r="51" spans="1:13" x14ac:dyDescent="0.25">
      <c r="A51" s="175" t="s">
        <v>37</v>
      </c>
      <c r="B51" s="180" t="s">
        <v>38</v>
      </c>
      <c r="C51" s="181">
        <f>C52</f>
        <v>42460</v>
      </c>
      <c r="D51" s="181">
        <f>D52</f>
        <v>28000</v>
      </c>
      <c r="E51" s="181">
        <f>E52</f>
        <v>119000</v>
      </c>
      <c r="F51" s="168" t="b">
        <f>_xlfn.ISFORMULA(Table1[[#This Row],[TEKUĆI PLAN 
2025. rebalans ]])</f>
        <v>1</v>
      </c>
      <c r="G51" s="181">
        <f t="shared" ref="G51:M51" si="29">G52</f>
        <v>89000</v>
      </c>
      <c r="H51" s="181">
        <f t="shared" si="29"/>
        <v>17772</v>
      </c>
      <c r="I51" s="181">
        <f t="shared" si="29"/>
        <v>85900</v>
      </c>
      <c r="J51" s="181">
        <f t="shared" si="29"/>
        <v>31000</v>
      </c>
      <c r="K51" s="181">
        <f t="shared" si="29"/>
        <v>31000</v>
      </c>
      <c r="L51" s="181">
        <f t="shared" si="29"/>
        <v>38000</v>
      </c>
      <c r="M51" s="181">
        <f t="shared" si="29"/>
        <v>38000</v>
      </c>
    </row>
    <row r="52" spans="1:13" x14ac:dyDescent="0.25">
      <c r="A52" s="177" t="s">
        <v>39</v>
      </c>
      <c r="B52" s="178" t="s">
        <v>40</v>
      </c>
      <c r="C52" s="182">
        <v>42460</v>
      </c>
      <c r="D52" s="182">
        <v>28000</v>
      </c>
      <c r="E52" s="1">
        <v>119000</v>
      </c>
      <c r="F52" s="168" t="b">
        <f>_xlfn.ISFORMULA(Table1[[#This Row],[TEKUĆI PLAN 
2025. rebalans ]])</f>
        <v>0</v>
      </c>
      <c r="G52" s="1">
        <v>89000</v>
      </c>
      <c r="H52" s="1">
        <v>17772</v>
      </c>
      <c r="I52" s="1">
        <v>85900</v>
      </c>
      <c r="J52" s="1">
        <v>31000</v>
      </c>
      <c r="K52" s="1">
        <v>31000</v>
      </c>
      <c r="L52" s="1">
        <v>38000</v>
      </c>
      <c r="M52" s="1">
        <v>38000</v>
      </c>
    </row>
    <row r="53" spans="1:13" x14ac:dyDescent="0.25">
      <c r="A53" s="172" t="s">
        <v>63</v>
      </c>
      <c r="B53" s="173" t="s">
        <v>598</v>
      </c>
      <c r="C53" s="174"/>
      <c r="D53" s="174"/>
      <c r="E53" s="174"/>
      <c r="F53" s="168"/>
      <c r="G53" s="174"/>
      <c r="H53" s="174"/>
      <c r="I53" s="174"/>
      <c r="J53" s="174"/>
      <c r="K53" s="174"/>
      <c r="L53" s="174">
        <f>L55</f>
        <v>60000</v>
      </c>
      <c r="M53" s="174">
        <f>M55</f>
        <v>60000</v>
      </c>
    </row>
    <row r="54" spans="1:13" x14ac:dyDescent="0.25">
      <c r="A54" s="161" t="s">
        <v>601</v>
      </c>
      <c r="B54" s="162" t="s">
        <v>11</v>
      </c>
      <c r="C54" s="163"/>
      <c r="D54" s="163"/>
      <c r="E54" s="1"/>
      <c r="F54" s="168"/>
      <c r="G54" s="1"/>
      <c r="H54" s="1"/>
      <c r="I54" s="1"/>
      <c r="J54" s="1"/>
      <c r="K54" s="1"/>
      <c r="L54" s="1">
        <f>L55</f>
        <v>60000</v>
      </c>
      <c r="M54" s="1">
        <f>M55</f>
        <v>60000</v>
      </c>
    </row>
    <row r="55" spans="1:13" x14ac:dyDescent="0.25">
      <c r="A55" s="175" t="s">
        <v>37</v>
      </c>
      <c r="B55" s="180" t="s">
        <v>38</v>
      </c>
      <c r="C55" s="181"/>
      <c r="D55" s="181"/>
      <c r="E55" s="181"/>
      <c r="F55" s="168"/>
      <c r="G55" s="181"/>
      <c r="H55" s="181"/>
      <c r="I55" s="181"/>
      <c r="J55" s="181"/>
      <c r="K55" s="181"/>
      <c r="L55" s="181">
        <f>L56</f>
        <v>60000</v>
      </c>
      <c r="M55" s="181">
        <f>M56</f>
        <v>60000</v>
      </c>
    </row>
    <row r="56" spans="1:13" x14ac:dyDescent="0.25">
      <c r="A56" s="177" t="s">
        <v>599</v>
      </c>
      <c r="B56" s="178" t="s">
        <v>600</v>
      </c>
      <c r="C56" s="182"/>
      <c r="D56" s="182"/>
      <c r="E56" s="1"/>
      <c r="F56" s="168"/>
      <c r="G56" s="1"/>
      <c r="H56" s="1"/>
      <c r="I56" s="1"/>
      <c r="J56" s="1"/>
      <c r="K56" s="1"/>
      <c r="L56" s="1">
        <v>60000</v>
      </c>
      <c r="M56" s="1">
        <v>60000</v>
      </c>
    </row>
    <row r="57" spans="1:13" x14ac:dyDescent="0.25">
      <c r="A57" s="169" t="s">
        <v>41</v>
      </c>
      <c r="B57" s="170" t="s">
        <v>42</v>
      </c>
      <c r="C57" s="171">
        <f t="shared" ref="C57:E60" si="30">C58</f>
        <v>34266.99</v>
      </c>
      <c r="D57" s="171">
        <f t="shared" si="30"/>
        <v>98000</v>
      </c>
      <c r="E57" s="171">
        <f t="shared" si="30"/>
        <v>99200</v>
      </c>
      <c r="F57" s="168" t="b">
        <f>_xlfn.ISFORMULA(Table1[[#This Row],[TEKUĆI PLAN 
2025. rebalans ]])</f>
        <v>1</v>
      </c>
      <c r="G57" s="171">
        <f t="shared" ref="G57:M57" si="31">G58</f>
        <v>46100</v>
      </c>
      <c r="H57" s="171">
        <f t="shared" si="31"/>
        <v>18402</v>
      </c>
      <c r="I57" s="171">
        <f t="shared" si="31"/>
        <v>71260</v>
      </c>
      <c r="J57" s="171">
        <f t="shared" si="31"/>
        <v>116000</v>
      </c>
      <c r="K57" s="171">
        <f t="shared" si="31"/>
        <v>116000</v>
      </c>
      <c r="L57" s="171">
        <f t="shared" si="31"/>
        <v>99500</v>
      </c>
      <c r="M57" s="171">
        <f t="shared" si="31"/>
        <v>92500</v>
      </c>
    </row>
    <row r="58" spans="1:13" x14ac:dyDescent="0.25">
      <c r="A58" s="172" t="s">
        <v>23</v>
      </c>
      <c r="B58" s="173" t="s">
        <v>43</v>
      </c>
      <c r="C58" s="174">
        <f t="shared" si="30"/>
        <v>34266.99</v>
      </c>
      <c r="D58" s="174">
        <f t="shared" si="30"/>
        <v>98000</v>
      </c>
      <c r="E58" s="174">
        <f t="shared" si="30"/>
        <v>99200</v>
      </c>
      <c r="F58" s="168" t="b">
        <f>_xlfn.ISFORMULA(Table1[[#This Row],[TEKUĆI PLAN 
2025. rebalans ]])</f>
        <v>1</v>
      </c>
      <c r="G58" s="174">
        <f>G59</f>
        <v>46100</v>
      </c>
      <c r="H58" s="174">
        <f>H60</f>
        <v>18402</v>
      </c>
      <c r="I58" s="174">
        <f t="shared" ref="I58:M60" si="32">I59</f>
        <v>71260</v>
      </c>
      <c r="J58" s="174">
        <f t="shared" si="32"/>
        <v>116000</v>
      </c>
      <c r="K58" s="174">
        <f t="shared" si="32"/>
        <v>116000</v>
      </c>
      <c r="L58" s="174">
        <f t="shared" si="32"/>
        <v>99500</v>
      </c>
      <c r="M58" s="174">
        <f t="shared" si="32"/>
        <v>92500</v>
      </c>
    </row>
    <row r="59" spans="1:13" x14ac:dyDescent="0.25">
      <c r="A59" s="161" t="s">
        <v>601</v>
      </c>
      <c r="B59" s="162" t="s">
        <v>11</v>
      </c>
      <c r="C59" s="163">
        <f t="shared" si="30"/>
        <v>34266.99</v>
      </c>
      <c r="D59" s="163">
        <f t="shared" si="30"/>
        <v>98000</v>
      </c>
      <c r="E59" s="163">
        <f t="shared" si="30"/>
        <v>99200</v>
      </c>
      <c r="F59" s="168" t="b">
        <f>_xlfn.ISFORMULA(Table1[[#This Row],[TEKUĆI PLAN 
2025. rebalans ]])</f>
        <v>1</v>
      </c>
      <c r="G59" s="163">
        <f>G60</f>
        <v>46100</v>
      </c>
      <c r="H59" s="163"/>
      <c r="I59" s="163">
        <f t="shared" si="32"/>
        <v>71260</v>
      </c>
      <c r="J59" s="163">
        <f t="shared" si="32"/>
        <v>116000</v>
      </c>
      <c r="K59" s="163">
        <f t="shared" si="32"/>
        <v>116000</v>
      </c>
      <c r="L59" s="163">
        <f t="shared" si="32"/>
        <v>99500</v>
      </c>
      <c r="M59" s="163">
        <f t="shared" si="32"/>
        <v>92500</v>
      </c>
    </row>
    <row r="60" spans="1:13" x14ac:dyDescent="0.25">
      <c r="A60" s="175" t="s">
        <v>25</v>
      </c>
      <c r="B60" s="175" t="s">
        <v>26</v>
      </c>
      <c r="C60" s="181">
        <f t="shared" si="30"/>
        <v>34266.99</v>
      </c>
      <c r="D60" s="181">
        <f t="shared" si="30"/>
        <v>98000</v>
      </c>
      <c r="E60" s="181">
        <f t="shared" si="30"/>
        <v>99200</v>
      </c>
      <c r="F60" s="168" t="b">
        <f>_xlfn.ISFORMULA(Table1[[#This Row],[TEKUĆI PLAN 
2025. rebalans ]])</f>
        <v>1</v>
      </c>
      <c r="G60" s="181">
        <f>G61</f>
        <v>46100</v>
      </c>
      <c r="H60" s="181">
        <f>H61</f>
        <v>18402</v>
      </c>
      <c r="I60" s="181">
        <f t="shared" si="32"/>
        <v>71260</v>
      </c>
      <c r="J60" s="181">
        <f t="shared" si="32"/>
        <v>116000</v>
      </c>
      <c r="K60" s="181">
        <f t="shared" si="32"/>
        <v>116000</v>
      </c>
      <c r="L60" s="181">
        <f t="shared" si="32"/>
        <v>99500</v>
      </c>
      <c r="M60" s="181">
        <f t="shared" si="32"/>
        <v>92500</v>
      </c>
    </row>
    <row r="61" spans="1:13" x14ac:dyDescent="0.25">
      <c r="A61" s="177" t="s">
        <v>44</v>
      </c>
      <c r="B61" s="178" t="s">
        <v>45</v>
      </c>
      <c r="C61" s="179">
        <v>34266.99</v>
      </c>
      <c r="D61" s="179">
        <v>98000</v>
      </c>
      <c r="E61" s="1">
        <v>99200</v>
      </c>
      <c r="F61" s="168" t="b">
        <f>_xlfn.ISFORMULA(Table1[[#This Row],[TEKUĆI PLAN 
2025. rebalans ]])</f>
        <v>0</v>
      </c>
      <c r="G61" s="1">
        <v>46100</v>
      </c>
      <c r="H61" s="1">
        <v>18402</v>
      </c>
      <c r="I61" s="1">
        <v>71260</v>
      </c>
      <c r="J61" s="1">
        <v>116000</v>
      </c>
      <c r="K61" s="1">
        <v>116000</v>
      </c>
      <c r="L61" s="1">
        <v>99500</v>
      </c>
      <c r="M61" s="1">
        <v>92500</v>
      </c>
    </row>
    <row r="62" spans="1:13" x14ac:dyDescent="0.25">
      <c r="A62" s="169" t="s">
        <v>46</v>
      </c>
      <c r="B62" s="170" t="s">
        <v>47</v>
      </c>
      <c r="C62" s="171">
        <v>192622.64</v>
      </c>
      <c r="D62" s="171">
        <v>144400</v>
      </c>
      <c r="E62" s="183">
        <v>220600</v>
      </c>
      <c r="F62" s="168" t="b">
        <f>_xlfn.ISFORMULA(Table1[[#This Row],[TEKUĆI PLAN 
2025. rebalans ]])</f>
        <v>0</v>
      </c>
      <c r="G62" s="183">
        <f t="shared" ref="G62:M62" si="33">G63+G68</f>
        <v>172825</v>
      </c>
      <c r="H62" s="183">
        <f t="shared" si="33"/>
        <v>33517</v>
      </c>
      <c r="I62" s="183">
        <f t="shared" si="33"/>
        <v>226200</v>
      </c>
      <c r="J62" s="183">
        <f t="shared" si="33"/>
        <v>304000</v>
      </c>
      <c r="K62" s="183">
        <f t="shared" si="33"/>
        <v>304000</v>
      </c>
      <c r="L62" s="183">
        <f>L63+L68</f>
        <v>175000</v>
      </c>
      <c r="M62" s="183">
        <f t="shared" si="33"/>
        <v>175000</v>
      </c>
    </row>
    <row r="63" spans="1:13" x14ac:dyDescent="0.25">
      <c r="A63" s="172" t="s">
        <v>23</v>
      </c>
      <c r="B63" s="173" t="s">
        <v>48</v>
      </c>
      <c r="C63" s="174">
        <v>0</v>
      </c>
      <c r="D63" s="174">
        <v>0</v>
      </c>
      <c r="E63" s="184">
        <f>E65</f>
        <v>7700</v>
      </c>
      <c r="F63" s="168" t="b">
        <f>_xlfn.ISFORMULA(Table1[[#This Row],[TEKUĆI PLAN 
2025. rebalans ]])</f>
        <v>1</v>
      </c>
      <c r="G63" s="184">
        <f t="shared" ref="G63:M63" si="34">G65</f>
        <v>21875</v>
      </c>
      <c r="H63" s="184">
        <f t="shared" si="34"/>
        <v>0</v>
      </c>
      <c r="I63" s="184">
        <f t="shared" si="34"/>
        <v>15000</v>
      </c>
      <c r="J63" s="184">
        <f t="shared" si="34"/>
        <v>0</v>
      </c>
      <c r="K63" s="184">
        <f t="shared" si="34"/>
        <v>0</v>
      </c>
      <c r="L63" s="184">
        <f t="shared" si="34"/>
        <v>15000</v>
      </c>
      <c r="M63" s="184">
        <f t="shared" si="34"/>
        <v>15000</v>
      </c>
    </row>
    <row r="64" spans="1:13" x14ac:dyDescent="0.25">
      <c r="A64" s="161" t="s">
        <v>601</v>
      </c>
      <c r="B64" s="162" t="s">
        <v>11</v>
      </c>
      <c r="C64" s="163"/>
      <c r="D64" s="163">
        <v>0</v>
      </c>
      <c r="E64" s="1"/>
      <c r="F64" s="168" t="b">
        <f>_xlfn.ISFORMULA(Table1[[#This Row],[TEKUĆI PLAN 
2025. rebalans ]])</f>
        <v>0</v>
      </c>
      <c r="G64" s="1">
        <f>G65</f>
        <v>21875</v>
      </c>
      <c r="H64" s="1">
        <f t="shared" ref="H64:M64" si="35">H65</f>
        <v>0</v>
      </c>
      <c r="I64" s="1">
        <f t="shared" si="35"/>
        <v>15000</v>
      </c>
      <c r="J64" s="1">
        <f t="shared" si="35"/>
        <v>0</v>
      </c>
      <c r="K64" s="1">
        <f t="shared" si="35"/>
        <v>0</v>
      </c>
      <c r="L64" s="1">
        <f t="shared" si="35"/>
        <v>15000</v>
      </c>
      <c r="M64" s="1">
        <f t="shared" si="35"/>
        <v>15000</v>
      </c>
    </row>
    <row r="65" spans="1:13" x14ac:dyDescent="0.25">
      <c r="A65" s="175" t="s">
        <v>25</v>
      </c>
      <c r="B65" s="175" t="s">
        <v>26</v>
      </c>
      <c r="C65" s="176">
        <f>C66+C67</f>
        <v>0</v>
      </c>
      <c r="D65" s="176">
        <f>D66+D67</f>
        <v>0</v>
      </c>
      <c r="E65" s="176">
        <f>E66+E67</f>
        <v>7700</v>
      </c>
      <c r="F65" s="168" t="b">
        <f>_xlfn.ISFORMULA(Table1[[#This Row],[TEKUĆI PLAN 
2025. rebalans ]])</f>
        <v>1</v>
      </c>
      <c r="G65" s="176">
        <f>G66+G67</f>
        <v>21875</v>
      </c>
      <c r="H65" s="176"/>
      <c r="I65" s="176">
        <f>I66+I67</f>
        <v>15000</v>
      </c>
      <c r="J65" s="176">
        <f>J66+J67</f>
        <v>0</v>
      </c>
      <c r="K65" s="176">
        <f>K66+K67</f>
        <v>0</v>
      </c>
      <c r="L65" s="176">
        <f>L66+L67</f>
        <v>15000</v>
      </c>
      <c r="M65" s="176">
        <f>M66+M67</f>
        <v>15000</v>
      </c>
    </row>
    <row r="66" spans="1:13" x14ac:dyDescent="0.25">
      <c r="A66" s="177" t="s">
        <v>29</v>
      </c>
      <c r="B66" s="185" t="s">
        <v>30</v>
      </c>
      <c r="C66" s="163"/>
      <c r="D66" s="163">
        <v>0</v>
      </c>
      <c r="E66" s="1"/>
      <c r="F66" s="168" t="b">
        <f>_xlfn.ISFORMULA(Table1[[#This Row],[TEKUĆI PLAN 
2025. rebalans ]])</f>
        <v>0</v>
      </c>
      <c r="G66" s="1">
        <v>14125</v>
      </c>
      <c r="H66" s="1"/>
      <c r="I66" s="1">
        <v>15000</v>
      </c>
      <c r="J66" s="1"/>
      <c r="K66" s="1"/>
      <c r="L66" s="1">
        <v>15000</v>
      </c>
      <c r="M66" s="1">
        <v>15000</v>
      </c>
    </row>
    <row r="67" spans="1:13" ht="25.5" x14ac:dyDescent="0.25">
      <c r="A67" s="177" t="s">
        <v>49</v>
      </c>
      <c r="B67" s="178" t="s">
        <v>50</v>
      </c>
      <c r="C67" s="163">
        <v>0</v>
      </c>
      <c r="D67" s="163">
        <v>0</v>
      </c>
      <c r="E67" s="1">
        <v>7700</v>
      </c>
      <c r="F67" s="168" t="b">
        <f>_xlfn.ISFORMULA(Table1[[#This Row],[TEKUĆI PLAN 
2025. rebalans ]])</f>
        <v>0</v>
      </c>
      <c r="G67" s="1">
        <v>7750</v>
      </c>
      <c r="H67" s="1"/>
      <c r="I67" s="1">
        <v>0</v>
      </c>
      <c r="J67" s="1">
        <v>0</v>
      </c>
      <c r="K67" s="1">
        <v>0</v>
      </c>
      <c r="L67" s="1"/>
      <c r="M67" s="1"/>
    </row>
    <row r="68" spans="1:13" x14ac:dyDescent="0.25">
      <c r="A68" s="172" t="s">
        <v>31</v>
      </c>
      <c r="B68" s="172" t="s">
        <v>51</v>
      </c>
      <c r="C68" s="174">
        <f>C69</f>
        <v>192622.64</v>
      </c>
      <c r="D68" s="174">
        <f>D69</f>
        <v>144400</v>
      </c>
      <c r="E68" s="174">
        <f>E69</f>
        <v>150400</v>
      </c>
      <c r="F68" s="168" t="b">
        <f>_xlfn.ISFORMULA(Table1[[#This Row],[TEKUĆI PLAN 
2025. rebalans ]])</f>
        <v>1</v>
      </c>
      <c r="G68" s="174">
        <f>G69</f>
        <v>150950</v>
      </c>
      <c r="H68" s="174">
        <f t="shared" ref="H68:M68" si="36">H71</f>
        <v>33517</v>
      </c>
      <c r="I68" s="174">
        <f t="shared" si="36"/>
        <v>211200</v>
      </c>
      <c r="J68" s="174">
        <f t="shared" si="36"/>
        <v>304000</v>
      </c>
      <c r="K68" s="174">
        <f t="shared" si="36"/>
        <v>304000</v>
      </c>
      <c r="L68" s="174">
        <f t="shared" si="36"/>
        <v>160000</v>
      </c>
      <c r="M68" s="174">
        <f t="shared" si="36"/>
        <v>160000</v>
      </c>
    </row>
    <row r="69" spans="1:13" x14ac:dyDescent="0.25">
      <c r="A69" s="161" t="s">
        <v>601</v>
      </c>
      <c r="B69" s="162" t="s">
        <v>11</v>
      </c>
      <c r="C69" s="163">
        <f>C72+C73+C74</f>
        <v>192622.64</v>
      </c>
      <c r="D69" s="163">
        <f>D72+D73+D74</f>
        <v>144400</v>
      </c>
      <c r="E69" s="163">
        <f>E72+E73+E74</f>
        <v>150400</v>
      </c>
      <c r="F69" s="168" t="b">
        <f>_xlfn.ISFORMULA(Table1[[#This Row],[TEKUĆI PLAN 
2025. rebalans ]])</f>
        <v>1</v>
      </c>
      <c r="G69" s="163">
        <f>G72+G73+G74</f>
        <v>150950</v>
      </c>
      <c r="H69" s="163"/>
      <c r="I69" s="163">
        <f>I71-I70</f>
        <v>158100</v>
      </c>
      <c r="J69" s="163">
        <f>J72+J73+J74</f>
        <v>304000</v>
      </c>
      <c r="K69" s="163">
        <f>K72+K73+K74</f>
        <v>304000</v>
      </c>
      <c r="L69" s="163">
        <f>L72+L73+L74</f>
        <v>160000</v>
      </c>
      <c r="M69" s="163">
        <f>M72+M73+M74</f>
        <v>160000</v>
      </c>
    </row>
    <row r="70" spans="1:13" x14ac:dyDescent="0.25">
      <c r="A70" s="161" t="s">
        <v>617</v>
      </c>
      <c r="B70" s="162" t="s">
        <v>15</v>
      </c>
      <c r="C70" s="165"/>
      <c r="D70" s="165"/>
      <c r="E70" s="1"/>
      <c r="F70" s="1"/>
      <c r="G70" s="1"/>
      <c r="H70" s="1"/>
      <c r="I70" s="165">
        <v>53100</v>
      </c>
      <c r="J70" s="1"/>
      <c r="K70" s="1"/>
      <c r="L70" s="165"/>
      <c r="M70" s="165"/>
    </row>
    <row r="71" spans="1:13" x14ac:dyDescent="0.25">
      <c r="A71" s="175" t="s">
        <v>25</v>
      </c>
      <c r="B71" s="175" t="s">
        <v>26</v>
      </c>
      <c r="C71" s="181">
        <f>C72+C73+C74</f>
        <v>192622.64</v>
      </c>
      <c r="D71" s="181">
        <f>D72+D73+D74</f>
        <v>144400</v>
      </c>
      <c r="E71" s="181">
        <f>E72+E73+E74</f>
        <v>150400</v>
      </c>
      <c r="F71" s="168" t="b">
        <f>_xlfn.ISFORMULA(Table1[[#This Row],[TEKUĆI PLAN 
2025. rebalans ]])</f>
        <v>1</v>
      </c>
      <c r="G71" s="181">
        <f>G72+G73+G74</f>
        <v>150950</v>
      </c>
      <c r="H71" s="181">
        <f>H72+H74</f>
        <v>33517</v>
      </c>
      <c r="I71" s="181">
        <f>I72+I73+I74</f>
        <v>211200</v>
      </c>
      <c r="J71" s="181">
        <f>J72+J73+J74</f>
        <v>304000</v>
      </c>
      <c r="K71" s="181">
        <f>K72+K73+K74</f>
        <v>304000</v>
      </c>
      <c r="L71" s="181">
        <f>L72+L73+L74</f>
        <v>160000</v>
      </c>
      <c r="M71" s="181">
        <f>M72+M73+M74</f>
        <v>160000</v>
      </c>
    </row>
    <row r="72" spans="1:13" x14ac:dyDescent="0.25">
      <c r="A72" s="177" t="s">
        <v>29</v>
      </c>
      <c r="B72" s="178" t="s">
        <v>30</v>
      </c>
      <c r="C72" s="179">
        <v>2769.5</v>
      </c>
      <c r="D72" s="179">
        <v>6000</v>
      </c>
      <c r="E72" s="1">
        <v>6000</v>
      </c>
      <c r="F72" s="168" t="b">
        <f>_xlfn.ISFORMULA(Table1[[#This Row],[TEKUĆI PLAN 
2025. rebalans ]])</f>
        <v>0</v>
      </c>
      <c r="G72" s="1">
        <v>2150</v>
      </c>
      <c r="H72" s="1">
        <v>1756</v>
      </c>
      <c r="I72" s="1">
        <v>5700</v>
      </c>
      <c r="J72" s="1">
        <v>155000</v>
      </c>
      <c r="K72" s="1">
        <v>155000</v>
      </c>
      <c r="L72" s="1">
        <v>6000</v>
      </c>
      <c r="M72" s="1">
        <v>6000</v>
      </c>
    </row>
    <row r="73" spans="1:13" ht="25.5" x14ac:dyDescent="0.25">
      <c r="A73" s="177" t="s">
        <v>49</v>
      </c>
      <c r="B73" s="178" t="s">
        <v>50</v>
      </c>
      <c r="C73" s="186">
        <v>0</v>
      </c>
      <c r="D73" s="186">
        <v>0</v>
      </c>
      <c r="E73" s="1">
        <v>0</v>
      </c>
      <c r="F73" s="168" t="b">
        <f>_xlfn.ISFORMULA(Table1[[#This Row],[TEKUĆI PLAN 
2025. rebalans ]])</f>
        <v>0</v>
      </c>
      <c r="G73" s="1"/>
      <c r="H73" s="1"/>
      <c r="I73" s="1">
        <v>62500</v>
      </c>
      <c r="J73" s="1">
        <v>0</v>
      </c>
      <c r="K73" s="1">
        <v>0</v>
      </c>
      <c r="L73" s="1"/>
      <c r="M73" s="1"/>
    </row>
    <row r="74" spans="1:13" ht="38.25" x14ac:dyDescent="0.25">
      <c r="A74" s="177" t="s">
        <v>33</v>
      </c>
      <c r="B74" s="178" t="s">
        <v>34</v>
      </c>
      <c r="C74" s="179">
        <v>189853.14</v>
      </c>
      <c r="D74" s="179">
        <v>138400</v>
      </c>
      <c r="E74" s="1">
        <v>144400</v>
      </c>
      <c r="F74" s="168" t="b">
        <f>_xlfn.ISFORMULA(Table1[[#This Row],[TEKUĆI PLAN 
2025. rebalans ]])</f>
        <v>0</v>
      </c>
      <c r="G74" s="1">
        <v>148800</v>
      </c>
      <c r="H74" s="1">
        <v>31761</v>
      </c>
      <c r="I74" s="1">
        <v>143000</v>
      </c>
      <c r="J74" s="1">
        <v>149000</v>
      </c>
      <c r="K74" s="1">
        <v>149000</v>
      </c>
      <c r="L74" s="1">
        <v>154000</v>
      </c>
      <c r="M74" s="1">
        <v>154000</v>
      </c>
    </row>
    <row r="75" spans="1:13" x14ac:dyDescent="0.25">
      <c r="A75" s="169" t="s">
        <v>52</v>
      </c>
      <c r="B75" s="170" t="s">
        <v>53</v>
      </c>
      <c r="C75" s="171">
        <v>0</v>
      </c>
      <c r="D75" s="171">
        <f>D76</f>
        <v>0</v>
      </c>
      <c r="E75" s="171">
        <f>E76</f>
        <v>0</v>
      </c>
      <c r="F75" s="168" t="b">
        <f>_xlfn.ISFORMULA(Table1[[#This Row],[TEKUĆI PLAN 
2025. rebalans ]])</f>
        <v>1</v>
      </c>
      <c r="G75" s="171">
        <f t="shared" ref="G75:M75" si="37">G76</f>
        <v>500</v>
      </c>
      <c r="H75" s="171">
        <f t="shared" si="37"/>
        <v>0</v>
      </c>
      <c r="I75" s="171">
        <f t="shared" si="37"/>
        <v>500</v>
      </c>
      <c r="J75" s="171">
        <f t="shared" si="37"/>
        <v>0</v>
      </c>
      <c r="K75" s="171">
        <f t="shared" si="37"/>
        <v>0</v>
      </c>
      <c r="L75" s="171">
        <f t="shared" si="37"/>
        <v>500</v>
      </c>
      <c r="M75" s="171">
        <f t="shared" si="37"/>
        <v>500</v>
      </c>
    </row>
    <row r="76" spans="1:13" ht="25.5" x14ac:dyDescent="0.25">
      <c r="A76" s="172" t="s">
        <v>23</v>
      </c>
      <c r="B76" s="172" t="s">
        <v>54</v>
      </c>
      <c r="C76" s="174">
        <v>0</v>
      </c>
      <c r="D76" s="174">
        <f>SUM(D77:D77)</f>
        <v>0</v>
      </c>
      <c r="E76" s="174">
        <f>SUM(E77:E77)</f>
        <v>0</v>
      </c>
      <c r="F76" s="168" t="b">
        <f>_xlfn.ISFORMULA(Table1[[#This Row],[TEKUĆI PLAN 
2025. rebalans ]])</f>
        <v>1</v>
      </c>
      <c r="G76" s="174">
        <f t="shared" ref="G76:M76" si="38">G78</f>
        <v>500</v>
      </c>
      <c r="H76" s="174">
        <f t="shared" si="38"/>
        <v>0</v>
      </c>
      <c r="I76" s="174">
        <f t="shared" si="38"/>
        <v>500</v>
      </c>
      <c r="J76" s="174">
        <f t="shared" si="38"/>
        <v>0</v>
      </c>
      <c r="K76" s="174">
        <f t="shared" si="38"/>
        <v>0</v>
      </c>
      <c r="L76" s="174">
        <f t="shared" si="38"/>
        <v>500</v>
      </c>
      <c r="M76" s="174">
        <f t="shared" si="38"/>
        <v>500</v>
      </c>
    </row>
    <row r="77" spans="1:13" x14ac:dyDescent="0.25">
      <c r="A77" s="161" t="s">
        <v>601</v>
      </c>
      <c r="B77" s="162" t="s">
        <v>11</v>
      </c>
      <c r="C77" s="163"/>
      <c r="D77" s="163">
        <v>0</v>
      </c>
      <c r="E77" s="1"/>
      <c r="F77" s="168" t="b">
        <f>_xlfn.ISFORMULA(Table1[[#This Row],[TEKUĆI PLAN 
2025. rebalans ]])</f>
        <v>0</v>
      </c>
      <c r="G77" s="1">
        <f>G78</f>
        <v>500</v>
      </c>
      <c r="H77" s="1">
        <f t="shared" ref="H77:M77" si="39">H78</f>
        <v>0</v>
      </c>
      <c r="I77" s="1">
        <f t="shared" si="39"/>
        <v>500</v>
      </c>
      <c r="J77" s="1">
        <f t="shared" si="39"/>
        <v>0</v>
      </c>
      <c r="K77" s="1">
        <f t="shared" si="39"/>
        <v>0</v>
      </c>
      <c r="L77" s="1">
        <f t="shared" si="39"/>
        <v>500</v>
      </c>
      <c r="M77" s="1">
        <f t="shared" si="39"/>
        <v>500</v>
      </c>
    </row>
    <row r="78" spans="1:13" x14ac:dyDescent="0.25">
      <c r="A78" s="175" t="s">
        <v>25</v>
      </c>
      <c r="B78" s="175" t="s">
        <v>26</v>
      </c>
      <c r="C78" s="181">
        <v>0</v>
      </c>
      <c r="D78" s="181">
        <f t="shared" ref="D78:M78" si="40">D79</f>
        <v>7000</v>
      </c>
      <c r="E78" s="176">
        <f t="shared" si="40"/>
        <v>1000</v>
      </c>
      <c r="F78" s="176" t="b">
        <f t="shared" si="40"/>
        <v>0</v>
      </c>
      <c r="G78" s="176">
        <f t="shared" si="40"/>
        <v>500</v>
      </c>
      <c r="H78" s="176">
        <f t="shared" si="40"/>
        <v>0</v>
      </c>
      <c r="I78" s="176">
        <f t="shared" si="40"/>
        <v>500</v>
      </c>
      <c r="J78" s="176">
        <f t="shared" si="40"/>
        <v>0</v>
      </c>
      <c r="K78" s="176">
        <f t="shared" si="40"/>
        <v>0</v>
      </c>
      <c r="L78" s="176">
        <f t="shared" si="40"/>
        <v>500</v>
      </c>
      <c r="M78" s="176">
        <f t="shared" si="40"/>
        <v>500</v>
      </c>
    </row>
    <row r="79" spans="1:13" x14ac:dyDescent="0.25">
      <c r="A79" s="177" t="s">
        <v>55</v>
      </c>
      <c r="B79" s="178" t="s">
        <v>56</v>
      </c>
      <c r="C79" s="163">
        <v>0</v>
      </c>
      <c r="D79" s="163">
        <v>7000</v>
      </c>
      <c r="E79" s="1">
        <v>1000</v>
      </c>
      <c r="F79" s="168" t="b">
        <f>_xlfn.ISFORMULA(Table1[[#This Row],[TEKUĆI PLAN 
2025. rebalans ]])</f>
        <v>0</v>
      </c>
      <c r="G79" s="1">
        <v>500</v>
      </c>
      <c r="H79" s="1"/>
      <c r="I79" s="1">
        <v>500</v>
      </c>
      <c r="J79" s="1">
        <v>0</v>
      </c>
      <c r="K79" s="1">
        <v>0</v>
      </c>
      <c r="L79" s="1">
        <v>500</v>
      </c>
      <c r="M79" s="1">
        <v>500</v>
      </c>
    </row>
    <row r="80" spans="1:13" x14ac:dyDescent="0.25">
      <c r="A80" s="169" t="s">
        <v>57</v>
      </c>
      <c r="B80" s="170" t="s">
        <v>58</v>
      </c>
      <c r="C80" s="171">
        <f>C81+C87+C91+C100</f>
        <v>993604.97</v>
      </c>
      <c r="D80" s="171">
        <f>D81+D87+D91+D100</f>
        <v>1525000</v>
      </c>
      <c r="E80" s="171">
        <f>E81+E87+E91+E100</f>
        <v>936500</v>
      </c>
      <c r="F80" s="168" t="b">
        <f>_xlfn.ISFORMULA(Table1[[#This Row],[TEKUĆI PLAN 
2025. rebalans ]])</f>
        <v>1</v>
      </c>
      <c r="G80" s="171">
        <f t="shared" ref="G80:M80" si="41">G81+G87+G91+G100</f>
        <v>1173000</v>
      </c>
      <c r="H80" s="171">
        <f t="shared" si="41"/>
        <v>574017</v>
      </c>
      <c r="I80" s="171">
        <f t="shared" si="41"/>
        <v>926000</v>
      </c>
      <c r="J80" s="171">
        <f t="shared" si="41"/>
        <v>1701000</v>
      </c>
      <c r="K80" s="171">
        <f t="shared" si="41"/>
        <v>1701000</v>
      </c>
      <c r="L80" s="171">
        <f t="shared" si="41"/>
        <v>871000</v>
      </c>
      <c r="M80" s="171">
        <f t="shared" si="41"/>
        <v>941000</v>
      </c>
    </row>
    <row r="81" spans="1:13" x14ac:dyDescent="0.25">
      <c r="A81" s="172" t="s">
        <v>23</v>
      </c>
      <c r="B81" s="172" t="s">
        <v>59</v>
      </c>
      <c r="C81" s="174">
        <f>C82+C83+C84</f>
        <v>233687.61</v>
      </c>
      <c r="D81" s="174">
        <f>D82+D83+D84</f>
        <v>235000</v>
      </c>
      <c r="E81" s="174">
        <f>E85</f>
        <v>185000</v>
      </c>
      <c r="F81" s="168" t="b">
        <f>_xlfn.ISFORMULA(Table1[[#This Row],[TEKUĆI PLAN 
2025. rebalans ]])</f>
        <v>1</v>
      </c>
      <c r="G81" s="174">
        <f>SUM(G82:G84)</f>
        <v>306500</v>
      </c>
      <c r="H81" s="174">
        <f t="shared" ref="H81:M81" si="42">SUM(H82:H84)</f>
        <v>107480</v>
      </c>
      <c r="I81" s="174">
        <f t="shared" si="42"/>
        <v>321000</v>
      </c>
      <c r="J81" s="174">
        <f t="shared" si="42"/>
        <v>433000</v>
      </c>
      <c r="K81" s="174">
        <f t="shared" si="42"/>
        <v>433000</v>
      </c>
      <c r="L81" s="174">
        <f t="shared" si="42"/>
        <v>386000</v>
      </c>
      <c r="M81" s="174">
        <f t="shared" si="42"/>
        <v>386000</v>
      </c>
    </row>
    <row r="82" spans="1:13" x14ac:dyDescent="0.25">
      <c r="A82" s="161" t="s">
        <v>601</v>
      </c>
      <c r="B82" s="162" t="s">
        <v>11</v>
      </c>
      <c r="C82" s="163">
        <v>188761.43</v>
      </c>
      <c r="D82" s="163">
        <v>0</v>
      </c>
      <c r="E82" s="1"/>
      <c r="F82" s="168" t="b">
        <f>_xlfn.ISFORMULA(Table1[[#This Row],[TEKUĆI PLAN 
2025. rebalans ]])</f>
        <v>0</v>
      </c>
      <c r="G82" s="1">
        <v>61100</v>
      </c>
      <c r="H82" s="1"/>
      <c r="I82" s="1">
        <v>25480</v>
      </c>
      <c r="J82" s="1"/>
      <c r="K82" s="1"/>
      <c r="L82" s="1">
        <v>70500</v>
      </c>
      <c r="M82" s="1">
        <v>70500</v>
      </c>
    </row>
    <row r="83" spans="1:13" x14ac:dyDescent="0.25">
      <c r="A83" s="161" t="s">
        <v>603</v>
      </c>
      <c r="B83" s="162" t="s">
        <v>13</v>
      </c>
      <c r="C83" s="163">
        <v>43530.18</v>
      </c>
      <c r="D83" s="163">
        <v>230000</v>
      </c>
      <c r="E83" s="1"/>
      <c r="F83" s="168" t="b">
        <f>_xlfn.ISFORMULA(Table1[[#This Row],[TEKUĆI PLAN 
2025. rebalans ]])</f>
        <v>0</v>
      </c>
      <c r="G83" s="1">
        <v>150000</v>
      </c>
      <c r="H83" s="1">
        <f>H85</f>
        <v>107480</v>
      </c>
      <c r="I83" s="1">
        <v>150000</v>
      </c>
      <c r="J83" s="1">
        <f>J85</f>
        <v>433000</v>
      </c>
      <c r="K83" s="1">
        <f>K85</f>
        <v>433000</v>
      </c>
      <c r="L83" s="1">
        <v>150000</v>
      </c>
      <c r="M83" s="1">
        <v>150000</v>
      </c>
    </row>
    <row r="84" spans="1:13" x14ac:dyDescent="0.25">
      <c r="A84" s="161" t="s">
        <v>618</v>
      </c>
      <c r="B84" s="162" t="s">
        <v>13</v>
      </c>
      <c r="C84" s="163">
        <v>1396</v>
      </c>
      <c r="D84" s="163">
        <v>5000</v>
      </c>
      <c r="E84" s="1"/>
      <c r="F84" s="168" t="b">
        <f>_xlfn.ISFORMULA(Table1[[#This Row],[TEKUĆI PLAN 
2025. rebalans ]])</f>
        <v>0</v>
      </c>
      <c r="G84" s="1">
        <v>95400</v>
      </c>
      <c r="H84" s="1"/>
      <c r="I84" s="1">
        <v>145520</v>
      </c>
      <c r="J84" s="1"/>
      <c r="K84" s="1"/>
      <c r="L84" s="1">
        <v>165500</v>
      </c>
      <c r="M84" s="1">
        <v>165500</v>
      </c>
    </row>
    <row r="85" spans="1:13" x14ac:dyDescent="0.25">
      <c r="A85" s="175" t="s">
        <v>25</v>
      </c>
      <c r="B85" s="175" t="s">
        <v>26</v>
      </c>
      <c r="C85" s="181">
        <f>C86</f>
        <v>233687.61</v>
      </c>
      <c r="D85" s="181">
        <f>D86</f>
        <v>235000</v>
      </c>
      <c r="E85" s="181">
        <f>E86</f>
        <v>185000</v>
      </c>
      <c r="F85" s="168" t="b">
        <f>_xlfn.ISFORMULA(Table1[[#This Row],[TEKUĆI PLAN 
2025. rebalans ]])</f>
        <v>1</v>
      </c>
      <c r="G85" s="181">
        <f t="shared" ref="G85:M85" si="43">G86</f>
        <v>306500</v>
      </c>
      <c r="H85" s="181">
        <f t="shared" si="43"/>
        <v>107480</v>
      </c>
      <c r="I85" s="181">
        <f t="shared" si="43"/>
        <v>321000</v>
      </c>
      <c r="J85" s="181">
        <f t="shared" si="43"/>
        <v>433000</v>
      </c>
      <c r="K85" s="181">
        <f t="shared" si="43"/>
        <v>433000</v>
      </c>
      <c r="L85" s="181">
        <f t="shared" si="43"/>
        <v>386000</v>
      </c>
      <c r="M85" s="181">
        <f t="shared" si="43"/>
        <v>386000</v>
      </c>
    </row>
    <row r="86" spans="1:13" x14ac:dyDescent="0.25">
      <c r="A86" s="177" t="s">
        <v>29</v>
      </c>
      <c r="B86" s="178" t="s">
        <v>30</v>
      </c>
      <c r="C86" s="179">
        <v>233687.61</v>
      </c>
      <c r="D86" s="179">
        <v>235000</v>
      </c>
      <c r="E86" s="1">
        <v>185000</v>
      </c>
      <c r="F86" s="168" t="b">
        <f>_xlfn.ISFORMULA(Table1[[#This Row],[TEKUĆI PLAN 
2025. rebalans ]])</f>
        <v>0</v>
      </c>
      <c r="G86" s="1">
        <v>306500</v>
      </c>
      <c r="H86" s="1">
        <v>107480</v>
      </c>
      <c r="I86" s="1">
        <v>321000</v>
      </c>
      <c r="J86" s="1">
        <v>433000</v>
      </c>
      <c r="K86" s="1">
        <v>433000</v>
      </c>
      <c r="L86" s="1">
        <v>386000</v>
      </c>
      <c r="M86" s="1">
        <v>386000</v>
      </c>
    </row>
    <row r="87" spans="1:13" x14ac:dyDescent="0.25">
      <c r="A87" s="172" t="s">
        <v>31</v>
      </c>
      <c r="B87" s="172" t="s">
        <v>60</v>
      </c>
      <c r="C87" s="174">
        <f>C88</f>
        <v>38787</v>
      </c>
      <c r="D87" s="174">
        <f>D88</f>
        <v>40000</v>
      </c>
      <c r="E87" s="174">
        <f>E89</f>
        <v>25000</v>
      </c>
      <c r="F87" s="168" t="b">
        <f>_xlfn.ISFORMULA(Table1[[#This Row],[TEKUĆI PLAN 
2025. rebalans ]])</f>
        <v>1</v>
      </c>
      <c r="G87" s="174">
        <f>G89</f>
        <v>30000</v>
      </c>
      <c r="H87" s="174">
        <f>H89</f>
        <v>5998</v>
      </c>
      <c r="I87" s="174">
        <f>I89</f>
        <v>30000</v>
      </c>
      <c r="J87" s="174">
        <f>J88</f>
        <v>0</v>
      </c>
      <c r="K87" s="174">
        <f>K88</f>
        <v>0</v>
      </c>
      <c r="L87" s="174">
        <f>L88</f>
        <v>30000</v>
      </c>
      <c r="M87" s="174">
        <f>M88</f>
        <v>30000</v>
      </c>
    </row>
    <row r="88" spans="1:13" x14ac:dyDescent="0.25">
      <c r="A88" s="161" t="s">
        <v>618</v>
      </c>
      <c r="B88" s="162" t="s">
        <v>13</v>
      </c>
      <c r="C88" s="163">
        <v>38787</v>
      </c>
      <c r="D88" s="163">
        <v>40000</v>
      </c>
      <c r="E88" s="1"/>
      <c r="F88" s="168" t="b">
        <f>_xlfn.ISFORMULA(Table1[[#This Row],[TEKUĆI PLAN 
2025. rebalans ]])</f>
        <v>0</v>
      </c>
      <c r="G88" s="1">
        <v>30000</v>
      </c>
      <c r="H88" s="1"/>
      <c r="I88" s="1">
        <v>30000</v>
      </c>
      <c r="J88" s="1"/>
      <c r="K88" s="1"/>
      <c r="L88" s="1">
        <v>30000</v>
      </c>
      <c r="M88" s="1">
        <v>30000</v>
      </c>
    </row>
    <row r="89" spans="1:13" x14ac:dyDescent="0.25">
      <c r="A89" s="175" t="s">
        <v>25</v>
      </c>
      <c r="B89" s="180" t="s">
        <v>26</v>
      </c>
      <c r="C89" s="181">
        <f>C90</f>
        <v>38787</v>
      </c>
      <c r="D89" s="181">
        <f>D90</f>
        <v>40000</v>
      </c>
      <c r="E89" s="181">
        <f>E90</f>
        <v>25000</v>
      </c>
      <c r="F89" s="168" t="b">
        <f>_xlfn.ISFORMULA(Table1[[#This Row],[TEKUĆI PLAN 
2025. rebalans ]])</f>
        <v>1</v>
      </c>
      <c r="G89" s="181">
        <f t="shared" ref="G89:M89" si="44">G90</f>
        <v>30000</v>
      </c>
      <c r="H89" s="181">
        <f t="shared" si="44"/>
        <v>5998</v>
      </c>
      <c r="I89" s="181">
        <f t="shared" si="44"/>
        <v>30000</v>
      </c>
      <c r="J89" s="181">
        <f t="shared" si="44"/>
        <v>35000</v>
      </c>
      <c r="K89" s="181">
        <f t="shared" si="44"/>
        <v>35000</v>
      </c>
      <c r="L89" s="181">
        <f t="shared" si="44"/>
        <v>30000</v>
      </c>
      <c r="M89" s="181">
        <f t="shared" si="44"/>
        <v>30000</v>
      </c>
    </row>
    <row r="90" spans="1:13" x14ac:dyDescent="0.25">
      <c r="A90" s="177" t="s">
        <v>29</v>
      </c>
      <c r="B90" s="178" t="s">
        <v>30</v>
      </c>
      <c r="C90" s="179">
        <v>38787</v>
      </c>
      <c r="D90" s="179">
        <v>40000</v>
      </c>
      <c r="E90" s="1">
        <v>25000</v>
      </c>
      <c r="F90" s="168" t="b">
        <f>_xlfn.ISFORMULA(Table1[[#This Row],[TEKUĆI PLAN 
2025. rebalans ]])</f>
        <v>0</v>
      </c>
      <c r="G90" s="1">
        <v>30000</v>
      </c>
      <c r="H90" s="1">
        <v>5998</v>
      </c>
      <c r="I90" s="187">
        <v>30000</v>
      </c>
      <c r="J90" s="1">
        <v>35000</v>
      </c>
      <c r="K90" s="1">
        <v>35000</v>
      </c>
      <c r="L90" s="187">
        <v>30000</v>
      </c>
      <c r="M90" s="187">
        <v>30000</v>
      </c>
    </row>
    <row r="91" spans="1:13" x14ac:dyDescent="0.25">
      <c r="A91" s="172" t="s">
        <v>35</v>
      </c>
      <c r="B91" s="172" t="s">
        <v>61</v>
      </c>
      <c r="C91" s="174">
        <f>C92+C93+C94</f>
        <v>691130.36</v>
      </c>
      <c r="D91" s="174">
        <f>D92+D93+D94</f>
        <v>1050000</v>
      </c>
      <c r="E91" s="174">
        <f>E96+E98</f>
        <v>673000</v>
      </c>
      <c r="F91" s="168" t="b">
        <f>_xlfn.ISFORMULA(Table1[[#This Row],[TEKUĆI PLAN 
2025. rebalans ]])</f>
        <v>1</v>
      </c>
      <c r="G91" s="174">
        <f t="shared" ref="G91:M91" si="45">G96+G98</f>
        <v>836500</v>
      </c>
      <c r="H91" s="174">
        <f t="shared" si="45"/>
        <v>460539</v>
      </c>
      <c r="I91" s="174">
        <f t="shared" si="45"/>
        <v>575000</v>
      </c>
      <c r="J91" s="174">
        <f t="shared" si="45"/>
        <v>1268000</v>
      </c>
      <c r="K91" s="174">
        <f t="shared" si="45"/>
        <v>1268000</v>
      </c>
      <c r="L91" s="174">
        <f t="shared" si="45"/>
        <v>455000</v>
      </c>
      <c r="M91" s="174">
        <f t="shared" si="45"/>
        <v>525000</v>
      </c>
    </row>
    <row r="92" spans="1:13" x14ac:dyDescent="0.25">
      <c r="A92" s="161" t="s">
        <v>601</v>
      </c>
      <c r="B92" s="162" t="s">
        <v>11</v>
      </c>
      <c r="C92" s="188">
        <v>18567.03</v>
      </c>
      <c r="D92" s="188">
        <v>230000</v>
      </c>
      <c r="E92" s="188"/>
      <c r="F92" s="168" t="b">
        <f>_xlfn.ISFORMULA(Table1[[#This Row],[TEKUĆI PLAN 
2025. rebalans ]])</f>
        <v>0</v>
      </c>
      <c r="G92" s="188">
        <f>G91-G93-G94</f>
        <v>296500</v>
      </c>
      <c r="H92" s="188"/>
      <c r="I92" s="188">
        <v>85000</v>
      </c>
      <c r="J92" s="188"/>
      <c r="K92" s="188"/>
      <c r="L92" s="188">
        <v>0</v>
      </c>
      <c r="M92" s="188">
        <v>70000</v>
      </c>
    </row>
    <row r="93" spans="1:13" x14ac:dyDescent="0.25">
      <c r="A93" s="161" t="s">
        <v>603</v>
      </c>
      <c r="B93" s="162" t="s">
        <v>13</v>
      </c>
      <c r="C93" s="163">
        <v>394789.96</v>
      </c>
      <c r="D93" s="163">
        <v>760000</v>
      </c>
      <c r="E93" s="1"/>
      <c r="F93" s="168" t="b">
        <f>_xlfn.ISFORMULA(Table1[[#This Row],[TEKUĆI PLAN 
2025. rebalans ]])</f>
        <v>0</v>
      </c>
      <c r="G93" s="1">
        <v>400000</v>
      </c>
      <c r="H93" s="1"/>
      <c r="I93" s="1">
        <v>410000</v>
      </c>
      <c r="J93" s="1"/>
      <c r="K93" s="1"/>
      <c r="L93" s="1">
        <v>455000</v>
      </c>
      <c r="M93" s="1">
        <v>455000</v>
      </c>
    </row>
    <row r="94" spans="1:13" x14ac:dyDescent="0.25">
      <c r="A94" s="161" t="s">
        <v>617</v>
      </c>
      <c r="B94" s="162" t="s">
        <v>15</v>
      </c>
      <c r="C94" s="163">
        <v>277773.37</v>
      </c>
      <c r="D94" s="163">
        <v>60000</v>
      </c>
      <c r="E94" s="1"/>
      <c r="F94" s="168" t="b">
        <f>_xlfn.ISFORMULA(Table1[[#This Row],[TEKUĆI PLAN 
2025. rebalans ]])</f>
        <v>0</v>
      </c>
      <c r="G94" s="1">
        <v>140000</v>
      </c>
      <c r="H94" s="1"/>
      <c r="I94" s="1">
        <v>80000</v>
      </c>
      <c r="J94" s="1"/>
      <c r="K94" s="1"/>
      <c r="L94" s="1"/>
      <c r="M94" s="1"/>
    </row>
    <row r="95" spans="1:13" x14ac:dyDescent="0.25">
      <c r="A95" s="161" t="s">
        <v>17</v>
      </c>
      <c r="B95" s="162" t="s">
        <v>62</v>
      </c>
      <c r="C95" s="165"/>
      <c r="D95" s="165">
        <v>90530</v>
      </c>
      <c r="E95" s="2"/>
      <c r="F95" s="168" t="b">
        <f>_xlfn.ISFORMULA(Table1[[#This Row],[TEKUĆI PLAN 
2025. rebalans ]])</f>
        <v>0</v>
      </c>
      <c r="G95" s="2"/>
      <c r="H95" s="2"/>
      <c r="I95" s="2">
        <v>0</v>
      </c>
      <c r="J95" s="2"/>
      <c r="K95" s="2"/>
      <c r="L95" s="2"/>
      <c r="M95" s="2"/>
    </row>
    <row r="96" spans="1:13" x14ac:dyDescent="0.25">
      <c r="A96" s="175" t="s">
        <v>25</v>
      </c>
      <c r="B96" s="180" t="s">
        <v>26</v>
      </c>
      <c r="C96" s="181">
        <f>C97</f>
        <v>625975</v>
      </c>
      <c r="D96" s="181">
        <f>D97</f>
        <v>1050000</v>
      </c>
      <c r="E96" s="181">
        <f>E97</f>
        <v>653000</v>
      </c>
      <c r="F96" s="168" t="b">
        <f>_xlfn.ISFORMULA(Table1[[#This Row],[TEKUĆI PLAN 
2025. rebalans ]])</f>
        <v>1</v>
      </c>
      <c r="G96" s="181">
        <f t="shared" ref="G96:M96" si="46">G97</f>
        <v>820000</v>
      </c>
      <c r="H96" s="181">
        <f t="shared" si="46"/>
        <v>444117</v>
      </c>
      <c r="I96" s="181">
        <f t="shared" si="46"/>
        <v>490000</v>
      </c>
      <c r="J96" s="181">
        <f t="shared" si="46"/>
        <v>1250000</v>
      </c>
      <c r="K96" s="181">
        <f t="shared" si="46"/>
        <v>1250000</v>
      </c>
      <c r="L96" s="181">
        <f t="shared" si="46"/>
        <v>410000</v>
      </c>
      <c r="M96" s="181">
        <f t="shared" si="46"/>
        <v>480000</v>
      </c>
    </row>
    <row r="97" spans="1:13" ht="38.25" x14ac:dyDescent="0.25">
      <c r="A97" s="177" t="s">
        <v>33</v>
      </c>
      <c r="B97" s="178" t="s">
        <v>34</v>
      </c>
      <c r="C97" s="179">
        <v>625975</v>
      </c>
      <c r="D97" s="179">
        <v>1050000</v>
      </c>
      <c r="E97" s="1">
        <v>653000</v>
      </c>
      <c r="F97" s="168" t="b">
        <f>_xlfn.ISFORMULA(Table1[[#This Row],[TEKUĆI PLAN 
2025. rebalans ]])</f>
        <v>0</v>
      </c>
      <c r="G97" s="1">
        <v>820000</v>
      </c>
      <c r="H97" s="1">
        <v>444117</v>
      </c>
      <c r="I97" s="1">
        <v>490000</v>
      </c>
      <c r="J97" s="1">
        <v>1250000</v>
      </c>
      <c r="K97" s="1">
        <v>1250000</v>
      </c>
      <c r="L97" s="1">
        <v>410000</v>
      </c>
      <c r="M97" s="1">
        <v>480000</v>
      </c>
    </row>
    <row r="98" spans="1:13" x14ac:dyDescent="0.25">
      <c r="A98" s="175" t="s">
        <v>37</v>
      </c>
      <c r="B98" s="180" t="s">
        <v>38</v>
      </c>
      <c r="C98" s="181">
        <f>C99</f>
        <v>65155.360000000001</v>
      </c>
      <c r="D98" s="181">
        <f>D99</f>
        <v>170000</v>
      </c>
      <c r="E98" s="181">
        <f>E99</f>
        <v>20000</v>
      </c>
      <c r="F98" s="168" t="b">
        <f>_xlfn.ISFORMULA(Table1[[#This Row],[TEKUĆI PLAN 
2025. rebalans ]])</f>
        <v>1</v>
      </c>
      <c r="G98" s="181">
        <f t="shared" ref="G98:M98" si="47">G99</f>
        <v>16500</v>
      </c>
      <c r="H98" s="181">
        <f t="shared" si="47"/>
        <v>16422</v>
      </c>
      <c r="I98" s="181">
        <f t="shared" si="47"/>
        <v>85000</v>
      </c>
      <c r="J98" s="181">
        <f t="shared" si="47"/>
        <v>18000</v>
      </c>
      <c r="K98" s="181">
        <f t="shared" si="47"/>
        <v>18000</v>
      </c>
      <c r="L98" s="181">
        <f t="shared" si="47"/>
        <v>45000</v>
      </c>
      <c r="M98" s="181">
        <f t="shared" si="47"/>
        <v>45000</v>
      </c>
    </row>
    <row r="99" spans="1:13" x14ac:dyDescent="0.25">
      <c r="A99" s="177" t="s">
        <v>39</v>
      </c>
      <c r="B99" s="178" t="s">
        <v>40</v>
      </c>
      <c r="C99" s="179">
        <v>65155.360000000001</v>
      </c>
      <c r="D99" s="179">
        <v>170000</v>
      </c>
      <c r="E99" s="1">
        <v>20000</v>
      </c>
      <c r="F99" s="168" t="b">
        <f>_xlfn.ISFORMULA(Table1[[#This Row],[TEKUĆI PLAN 
2025. rebalans ]])</f>
        <v>0</v>
      </c>
      <c r="G99" s="1">
        <v>16500</v>
      </c>
      <c r="H99" s="1">
        <v>16422</v>
      </c>
      <c r="I99" s="1">
        <v>85000</v>
      </c>
      <c r="J99" s="1">
        <v>18000</v>
      </c>
      <c r="K99" s="1">
        <v>18000</v>
      </c>
      <c r="L99" s="1">
        <v>45000</v>
      </c>
      <c r="M99" s="1">
        <v>45000</v>
      </c>
    </row>
    <row r="100" spans="1:13" x14ac:dyDescent="0.25">
      <c r="A100" s="172" t="s">
        <v>63</v>
      </c>
      <c r="B100" s="172" t="s">
        <v>64</v>
      </c>
      <c r="C100" s="174">
        <f>C102</f>
        <v>30000</v>
      </c>
      <c r="D100" s="174">
        <f>D102+D101</f>
        <v>200000</v>
      </c>
      <c r="E100" s="174">
        <f>E103</f>
        <v>53500</v>
      </c>
      <c r="F100" s="168" t="b">
        <f>_xlfn.ISFORMULA(Table1[[#This Row],[TEKUĆI PLAN 
2025. rebalans ]])</f>
        <v>1</v>
      </c>
      <c r="G100" s="174">
        <f>G103</f>
        <v>0</v>
      </c>
      <c r="H100" s="174"/>
      <c r="I100" s="174">
        <f>I102</f>
        <v>0</v>
      </c>
      <c r="J100" s="174">
        <f>J102</f>
        <v>0</v>
      </c>
      <c r="K100" s="174">
        <f>K102</f>
        <v>0</v>
      </c>
      <c r="L100" s="174">
        <f>L102</f>
        <v>0</v>
      </c>
      <c r="M100" s="174">
        <f>M102</f>
        <v>0</v>
      </c>
    </row>
    <row r="101" spans="1:13" x14ac:dyDescent="0.25">
      <c r="A101" s="161" t="s">
        <v>601</v>
      </c>
      <c r="B101" s="162" t="s">
        <v>11</v>
      </c>
      <c r="C101" s="188"/>
      <c r="D101" s="188">
        <v>105000</v>
      </c>
      <c r="E101" s="188"/>
      <c r="F101" s="168" t="b">
        <f>_xlfn.ISFORMULA(Table1[[#This Row],[TEKUĆI PLAN 
2025. rebalans ]])</f>
        <v>0</v>
      </c>
      <c r="G101" s="188"/>
      <c r="H101" s="188"/>
      <c r="I101" s="188">
        <v>0</v>
      </c>
      <c r="J101" s="188"/>
      <c r="K101" s="188"/>
      <c r="L101" s="188"/>
      <c r="M101" s="188"/>
    </row>
    <row r="102" spans="1:13" x14ac:dyDescent="0.25">
      <c r="A102" s="161" t="s">
        <v>618</v>
      </c>
      <c r="B102" s="162" t="s">
        <v>13</v>
      </c>
      <c r="C102" s="163">
        <v>30000</v>
      </c>
      <c r="D102" s="163">
        <v>95000</v>
      </c>
      <c r="E102" s="1"/>
      <c r="F102" s="168" t="b">
        <f>_xlfn.ISFORMULA(Table1[[#This Row],[TEKUĆI PLAN 
2025. rebalans ]])</f>
        <v>0</v>
      </c>
      <c r="G102" s="1"/>
      <c r="H102" s="1"/>
      <c r="I102" s="1"/>
      <c r="J102" s="1"/>
      <c r="K102" s="1"/>
      <c r="L102" s="1"/>
      <c r="M102" s="1"/>
    </row>
    <row r="103" spans="1:13" x14ac:dyDescent="0.25">
      <c r="A103" s="175" t="s">
        <v>25</v>
      </c>
      <c r="B103" s="180" t="s">
        <v>26</v>
      </c>
      <c r="C103" s="181">
        <f>C104</f>
        <v>30000</v>
      </c>
      <c r="D103" s="181">
        <f>D104</f>
        <v>200000</v>
      </c>
      <c r="E103" s="181">
        <f>E104</f>
        <v>53500</v>
      </c>
      <c r="F103" s="168" t="b">
        <f>_xlfn.ISFORMULA(Table1[[#This Row],[TEKUĆI PLAN 
2025. rebalans ]])</f>
        <v>1</v>
      </c>
      <c r="G103" s="181">
        <f>G104</f>
        <v>0</v>
      </c>
      <c r="H103" s="181"/>
      <c r="I103" s="181">
        <f>I104</f>
        <v>0</v>
      </c>
      <c r="J103" s="181">
        <f>J104</f>
        <v>250000</v>
      </c>
      <c r="K103" s="181">
        <f>K104</f>
        <v>250000</v>
      </c>
      <c r="L103" s="181">
        <f>L104</f>
        <v>0</v>
      </c>
      <c r="M103" s="181">
        <f>M104</f>
        <v>0</v>
      </c>
    </row>
    <row r="104" spans="1:13" ht="38.25" x14ac:dyDescent="0.25">
      <c r="A104" s="177" t="s">
        <v>33</v>
      </c>
      <c r="B104" s="178" t="s">
        <v>34</v>
      </c>
      <c r="C104" s="179">
        <v>30000</v>
      </c>
      <c r="D104" s="179">
        <v>200000</v>
      </c>
      <c r="E104" s="1">
        <v>53500</v>
      </c>
      <c r="F104" s="168" t="b">
        <f>_xlfn.ISFORMULA(Table1[[#This Row],[TEKUĆI PLAN 
2025. rebalans ]])</f>
        <v>0</v>
      </c>
      <c r="G104" s="1"/>
      <c r="H104" s="1">
        <v>0</v>
      </c>
      <c r="I104" s="1"/>
      <c r="J104" s="1">
        <v>250000</v>
      </c>
      <c r="K104" s="1">
        <v>250000</v>
      </c>
      <c r="L104" s="1"/>
      <c r="M104" s="1"/>
    </row>
    <row r="105" spans="1:13" x14ac:dyDescent="0.25">
      <c r="A105" s="175" t="s">
        <v>37</v>
      </c>
      <c r="B105" s="180" t="s">
        <v>38</v>
      </c>
      <c r="C105" s="181">
        <f>C106</f>
        <v>0</v>
      </c>
      <c r="D105" s="181">
        <f>D106</f>
        <v>0</v>
      </c>
      <c r="E105" s="181">
        <f>E106</f>
        <v>0</v>
      </c>
      <c r="F105" s="168" t="b">
        <f>_xlfn.ISFORMULA(Table1[[#This Row],[TEKUĆI PLAN 
2025. rebalans ]])</f>
        <v>1</v>
      </c>
      <c r="G105" s="181">
        <f>G106</f>
        <v>0</v>
      </c>
      <c r="H105" s="181"/>
      <c r="I105" s="181">
        <f>I106</f>
        <v>0</v>
      </c>
      <c r="J105" s="181">
        <f>J106</f>
        <v>0</v>
      </c>
      <c r="K105" s="181">
        <f>K106</f>
        <v>0</v>
      </c>
      <c r="L105" s="181">
        <f>L106</f>
        <v>0</v>
      </c>
      <c r="M105" s="181">
        <f>M106</f>
        <v>0</v>
      </c>
    </row>
    <row r="106" spans="1:13" x14ac:dyDescent="0.25">
      <c r="A106" s="177" t="s">
        <v>39</v>
      </c>
      <c r="B106" s="178" t="s">
        <v>40</v>
      </c>
      <c r="C106" s="163">
        <v>0</v>
      </c>
      <c r="D106" s="163">
        <v>0</v>
      </c>
      <c r="E106" s="1">
        <v>0</v>
      </c>
      <c r="F106" s="168" t="b">
        <f>_xlfn.ISFORMULA(Table1[[#This Row],[TEKUĆI PLAN 
2025. rebalans ]])</f>
        <v>0</v>
      </c>
      <c r="G106" s="1"/>
      <c r="H106" s="1"/>
      <c r="I106" s="1"/>
      <c r="J106" s="1">
        <v>0</v>
      </c>
      <c r="K106" s="1">
        <v>0</v>
      </c>
      <c r="L106" s="1"/>
      <c r="M106" s="1"/>
    </row>
    <row r="107" spans="1:13" x14ac:dyDescent="0.25">
      <c r="A107" s="169" t="s">
        <v>65</v>
      </c>
      <c r="B107" s="170" t="s">
        <v>66</v>
      </c>
      <c r="C107" s="171">
        <f>C108+C111</f>
        <v>0</v>
      </c>
      <c r="D107" s="171">
        <f>D108+D111</f>
        <v>5000</v>
      </c>
      <c r="E107" s="171">
        <f>E108+E111</f>
        <v>0</v>
      </c>
      <c r="F107" s="168" t="b">
        <f>_xlfn.ISFORMULA(Table1[[#This Row],[TEKUĆI PLAN 
2025. rebalans ]])</f>
        <v>1</v>
      </c>
      <c r="G107" s="171">
        <f>G108+G111</f>
        <v>0</v>
      </c>
      <c r="H107" s="171"/>
      <c r="I107" s="171">
        <f>I108+I111</f>
        <v>0</v>
      </c>
      <c r="J107" s="171">
        <f>J108+J111</f>
        <v>0</v>
      </c>
      <c r="K107" s="171">
        <f>K108+K111</f>
        <v>0</v>
      </c>
      <c r="L107" s="171">
        <f>L108+L111</f>
        <v>0</v>
      </c>
      <c r="M107" s="171">
        <f>M108+M111</f>
        <v>0</v>
      </c>
    </row>
    <row r="108" spans="1:13" x14ac:dyDescent="0.25">
      <c r="A108" s="189" t="s">
        <v>23</v>
      </c>
      <c r="B108" s="189" t="s">
        <v>67</v>
      </c>
      <c r="C108" s="174">
        <f t="shared" ref="C108:E109" si="48">C109</f>
        <v>0</v>
      </c>
      <c r="D108" s="174">
        <f t="shared" si="48"/>
        <v>5000</v>
      </c>
      <c r="E108" s="174">
        <f t="shared" si="48"/>
        <v>0</v>
      </c>
      <c r="F108" s="168" t="b">
        <f>_xlfn.ISFORMULA(Table1[[#This Row],[TEKUĆI PLAN 
2025. rebalans ]])</f>
        <v>1</v>
      </c>
      <c r="G108" s="174">
        <f>G109</f>
        <v>0</v>
      </c>
      <c r="H108" s="174"/>
      <c r="I108" s="174">
        <f t="shared" ref="I108:M109" si="49">I109</f>
        <v>0</v>
      </c>
      <c r="J108" s="174">
        <f t="shared" si="49"/>
        <v>0</v>
      </c>
      <c r="K108" s="174">
        <f t="shared" si="49"/>
        <v>0</v>
      </c>
      <c r="L108" s="174">
        <f t="shared" si="49"/>
        <v>0</v>
      </c>
      <c r="M108" s="174">
        <f t="shared" si="49"/>
        <v>0</v>
      </c>
    </row>
    <row r="109" spans="1:13" x14ac:dyDescent="0.25">
      <c r="A109" s="175" t="s">
        <v>25</v>
      </c>
      <c r="B109" s="180" t="s">
        <v>26</v>
      </c>
      <c r="C109" s="176">
        <f t="shared" si="48"/>
        <v>0</v>
      </c>
      <c r="D109" s="176">
        <f t="shared" si="48"/>
        <v>5000</v>
      </c>
      <c r="E109" s="176">
        <f t="shared" si="48"/>
        <v>0</v>
      </c>
      <c r="F109" s="168" t="b">
        <f>_xlfn.ISFORMULA(Table1[[#This Row],[TEKUĆI PLAN 
2025. rebalans ]])</f>
        <v>1</v>
      </c>
      <c r="G109" s="176">
        <f>G110</f>
        <v>0</v>
      </c>
      <c r="H109" s="176"/>
      <c r="I109" s="176">
        <f t="shared" si="49"/>
        <v>0</v>
      </c>
      <c r="J109" s="176">
        <f t="shared" si="49"/>
        <v>0</v>
      </c>
      <c r="K109" s="176">
        <f t="shared" si="49"/>
        <v>0</v>
      </c>
      <c r="L109" s="176">
        <f t="shared" si="49"/>
        <v>0</v>
      </c>
      <c r="M109" s="176">
        <f t="shared" si="49"/>
        <v>0</v>
      </c>
    </row>
    <row r="110" spans="1:13" x14ac:dyDescent="0.25">
      <c r="A110" s="177" t="s">
        <v>29</v>
      </c>
      <c r="B110" s="178" t="s">
        <v>30</v>
      </c>
      <c r="C110" s="163">
        <v>0</v>
      </c>
      <c r="D110" s="163">
        <v>5000</v>
      </c>
      <c r="E110" s="1">
        <v>0</v>
      </c>
      <c r="F110" s="168" t="b">
        <f>_xlfn.ISFORMULA(Table1[[#This Row],[TEKUĆI PLAN 
2025. rebalans ]])</f>
        <v>0</v>
      </c>
      <c r="G110" s="1"/>
      <c r="H110" s="1"/>
      <c r="I110" s="187"/>
      <c r="J110" s="1">
        <v>0</v>
      </c>
      <c r="K110" s="1">
        <v>0</v>
      </c>
      <c r="L110" s="187"/>
      <c r="M110" s="187"/>
    </row>
    <row r="111" spans="1:13" x14ac:dyDescent="0.25">
      <c r="A111" s="189" t="s">
        <v>68</v>
      </c>
      <c r="B111" s="189" t="s">
        <v>69</v>
      </c>
      <c r="C111" s="174">
        <f t="shared" ref="C111:E112" si="50">C112</f>
        <v>0</v>
      </c>
      <c r="D111" s="174">
        <f t="shared" si="50"/>
        <v>0</v>
      </c>
      <c r="E111" s="174">
        <f t="shared" si="50"/>
        <v>0</v>
      </c>
      <c r="F111" s="168" t="b">
        <f>_xlfn.ISFORMULA(Table1[[#This Row],[TEKUĆI PLAN 
2025. rebalans ]])</f>
        <v>1</v>
      </c>
      <c r="G111" s="174">
        <f>G112</f>
        <v>0</v>
      </c>
      <c r="H111" s="174"/>
      <c r="I111" s="174">
        <f t="shared" ref="I111:M112" si="51">I112</f>
        <v>0</v>
      </c>
      <c r="J111" s="174">
        <f t="shared" si="51"/>
        <v>0</v>
      </c>
      <c r="K111" s="174">
        <f t="shared" si="51"/>
        <v>0</v>
      </c>
      <c r="L111" s="174">
        <f t="shared" si="51"/>
        <v>0</v>
      </c>
      <c r="M111" s="174">
        <f t="shared" si="51"/>
        <v>0</v>
      </c>
    </row>
    <row r="112" spans="1:13" x14ac:dyDescent="0.25">
      <c r="A112" s="175" t="s">
        <v>25</v>
      </c>
      <c r="B112" s="180" t="s">
        <v>26</v>
      </c>
      <c r="C112" s="176">
        <f t="shared" si="50"/>
        <v>0</v>
      </c>
      <c r="D112" s="176">
        <f t="shared" si="50"/>
        <v>0</v>
      </c>
      <c r="E112" s="176">
        <f t="shared" si="50"/>
        <v>0</v>
      </c>
      <c r="F112" s="168" t="b">
        <f>_xlfn.ISFORMULA(Table1[[#This Row],[TEKUĆI PLAN 
2025. rebalans ]])</f>
        <v>1</v>
      </c>
      <c r="G112" s="176">
        <f>G113</f>
        <v>0</v>
      </c>
      <c r="H112" s="176"/>
      <c r="I112" s="176">
        <f t="shared" si="51"/>
        <v>0</v>
      </c>
      <c r="J112" s="176">
        <f t="shared" si="51"/>
        <v>0</v>
      </c>
      <c r="K112" s="176">
        <f t="shared" si="51"/>
        <v>0</v>
      </c>
      <c r="L112" s="176">
        <f t="shared" si="51"/>
        <v>0</v>
      </c>
      <c r="M112" s="176">
        <f t="shared" si="51"/>
        <v>0</v>
      </c>
    </row>
    <row r="113" spans="1:13" ht="38.25" x14ac:dyDescent="0.25">
      <c r="A113" s="177" t="s">
        <v>33</v>
      </c>
      <c r="B113" s="178" t="s">
        <v>34</v>
      </c>
      <c r="C113" s="163">
        <v>0</v>
      </c>
      <c r="D113" s="163">
        <v>0</v>
      </c>
      <c r="E113" s="1">
        <v>0</v>
      </c>
      <c r="F113" s="168" t="b">
        <f>_xlfn.ISFORMULA(Table1[[#This Row],[TEKUĆI PLAN 
2025. rebalans ]])</f>
        <v>0</v>
      </c>
      <c r="G113" s="1"/>
      <c r="H113" s="1"/>
      <c r="I113" s="187"/>
      <c r="J113" s="1">
        <v>0</v>
      </c>
      <c r="K113" s="1">
        <v>0</v>
      </c>
      <c r="L113" s="187"/>
      <c r="M113" s="187"/>
    </row>
    <row r="114" spans="1:13" x14ac:dyDescent="0.25">
      <c r="A114" s="169" t="s">
        <v>70</v>
      </c>
      <c r="B114" s="170" t="s">
        <v>71</v>
      </c>
      <c r="C114" s="171">
        <f t="shared" ref="C114:M114" si="52">C115+C122+C130</f>
        <v>124502.3</v>
      </c>
      <c r="D114" s="171">
        <f t="shared" si="52"/>
        <v>235000</v>
      </c>
      <c r="E114" s="171">
        <f t="shared" si="52"/>
        <v>197000</v>
      </c>
      <c r="F114" s="171">
        <f t="shared" si="52"/>
        <v>2</v>
      </c>
      <c r="G114" s="171">
        <f t="shared" si="52"/>
        <v>86000</v>
      </c>
      <c r="H114" s="171">
        <f t="shared" si="52"/>
        <v>18339</v>
      </c>
      <c r="I114" s="171">
        <f t="shared" si="52"/>
        <v>211000</v>
      </c>
      <c r="J114" s="171">
        <f t="shared" si="52"/>
        <v>80000</v>
      </c>
      <c r="K114" s="171">
        <f t="shared" si="52"/>
        <v>80000</v>
      </c>
      <c r="L114" s="171">
        <f t="shared" si="52"/>
        <v>201000</v>
      </c>
      <c r="M114" s="171">
        <f t="shared" si="52"/>
        <v>201000</v>
      </c>
    </row>
    <row r="115" spans="1:13" x14ac:dyDescent="0.25">
      <c r="A115" s="189" t="s">
        <v>23</v>
      </c>
      <c r="B115" s="189" t="s">
        <v>72</v>
      </c>
      <c r="C115" s="174">
        <f>C118+C119</f>
        <v>63664.800000000003</v>
      </c>
      <c r="D115" s="174">
        <f>D118+D119+D116</f>
        <v>90000</v>
      </c>
      <c r="E115" s="174">
        <f>E118+E119</f>
        <v>67000</v>
      </c>
      <c r="F115" s="174">
        <f>F118+F119</f>
        <v>0</v>
      </c>
      <c r="G115" s="174">
        <f>SUM(G116:G118)</f>
        <v>51000</v>
      </c>
      <c r="H115" s="174">
        <f t="shared" ref="H115:M115" si="53">SUM(H116:H118)</f>
        <v>0</v>
      </c>
      <c r="I115" s="174">
        <f t="shared" si="53"/>
        <v>51000</v>
      </c>
      <c r="J115" s="174">
        <f t="shared" si="53"/>
        <v>0</v>
      </c>
      <c r="K115" s="174">
        <f t="shared" si="53"/>
        <v>0</v>
      </c>
      <c r="L115" s="174">
        <f t="shared" si="53"/>
        <v>51000</v>
      </c>
      <c r="M115" s="174">
        <f t="shared" si="53"/>
        <v>51000</v>
      </c>
    </row>
    <row r="116" spans="1:13" x14ac:dyDescent="0.25">
      <c r="A116" s="161" t="s">
        <v>601</v>
      </c>
      <c r="B116" s="162" t="s">
        <v>11</v>
      </c>
      <c r="C116" s="163">
        <v>0</v>
      </c>
      <c r="D116" s="163">
        <v>75000</v>
      </c>
      <c r="E116" s="1"/>
      <c r="F116" s="168" t="b">
        <f>_xlfn.ISFORMULA(Table1[[#This Row],[TEKUĆI PLAN 
2025. rebalans ]])</f>
        <v>0</v>
      </c>
      <c r="G116" s="1">
        <v>14000</v>
      </c>
      <c r="H116" s="1"/>
      <c r="I116" s="1">
        <v>14000</v>
      </c>
      <c r="J116" s="1"/>
      <c r="K116" s="1"/>
      <c r="L116" s="1">
        <v>14000</v>
      </c>
      <c r="M116" s="1">
        <v>14000</v>
      </c>
    </row>
    <row r="117" spans="1:13" x14ac:dyDescent="0.25">
      <c r="A117" s="161" t="s">
        <v>603</v>
      </c>
      <c r="B117" s="162" t="s">
        <v>13</v>
      </c>
      <c r="C117" s="163"/>
      <c r="D117" s="163"/>
      <c r="E117" s="1"/>
      <c r="F117" s="1"/>
      <c r="G117" s="1">
        <v>32000</v>
      </c>
      <c r="H117" s="1"/>
      <c r="I117" s="1">
        <v>32000</v>
      </c>
      <c r="J117" s="1"/>
      <c r="K117" s="1"/>
      <c r="L117" s="1">
        <v>32000</v>
      </c>
      <c r="M117" s="1">
        <v>32000</v>
      </c>
    </row>
    <row r="118" spans="1:13" x14ac:dyDescent="0.25">
      <c r="A118" s="161" t="s">
        <v>618</v>
      </c>
      <c r="B118" s="162" t="s">
        <v>13</v>
      </c>
      <c r="C118" s="163">
        <v>1700</v>
      </c>
      <c r="D118" s="163">
        <v>15000</v>
      </c>
      <c r="E118" s="1"/>
      <c r="F118" s="168" t="b">
        <f>_xlfn.ISFORMULA(Table1[[#This Row],[TEKUĆI PLAN 
2025. rebalans ]])</f>
        <v>0</v>
      </c>
      <c r="G118" s="1">
        <v>5000</v>
      </c>
      <c r="H118" s="1"/>
      <c r="I118" s="1">
        <v>5000</v>
      </c>
      <c r="J118" s="1"/>
      <c r="K118" s="1"/>
      <c r="L118" s="1">
        <v>5000</v>
      </c>
      <c r="M118" s="1">
        <v>5000</v>
      </c>
    </row>
    <row r="119" spans="1:13" x14ac:dyDescent="0.25">
      <c r="A119" s="161" t="s">
        <v>617</v>
      </c>
      <c r="B119" s="162" t="s">
        <v>15</v>
      </c>
      <c r="C119" s="163">
        <v>61964.800000000003</v>
      </c>
      <c r="D119" s="163">
        <v>0</v>
      </c>
      <c r="E119" s="1">
        <v>67000</v>
      </c>
      <c r="F119" s="168" t="b">
        <f>_xlfn.ISFORMULA(Table1[[#This Row],[TEKUĆI PLAN 
2025. rebalans ]])</f>
        <v>0</v>
      </c>
      <c r="G119" s="1"/>
      <c r="H119" s="1"/>
      <c r="I119" s="1"/>
      <c r="J119" s="1"/>
      <c r="K119" s="1"/>
      <c r="L119" s="1"/>
      <c r="M119" s="1"/>
    </row>
    <row r="120" spans="1:13" x14ac:dyDescent="0.25">
      <c r="A120" s="175" t="s">
        <v>25</v>
      </c>
      <c r="B120" s="180" t="s">
        <v>26</v>
      </c>
      <c r="C120" s="181">
        <f>C121</f>
        <v>63664.800000000003</v>
      </c>
      <c r="D120" s="181">
        <f>D121</f>
        <v>90000</v>
      </c>
      <c r="E120" s="181">
        <f>E121</f>
        <v>67000</v>
      </c>
      <c r="F120" s="168" t="b">
        <f>_xlfn.ISFORMULA(Table1[[#This Row],[TEKUĆI PLAN 
2025. rebalans ]])</f>
        <v>1</v>
      </c>
      <c r="G120" s="181">
        <f t="shared" ref="G120:M120" si="54">G121</f>
        <v>51000</v>
      </c>
      <c r="H120" s="181">
        <f t="shared" si="54"/>
        <v>16091</v>
      </c>
      <c r="I120" s="181">
        <f t="shared" si="54"/>
        <v>51000</v>
      </c>
      <c r="J120" s="181">
        <f t="shared" si="54"/>
        <v>90000</v>
      </c>
      <c r="K120" s="181">
        <f t="shared" si="54"/>
        <v>90000</v>
      </c>
      <c r="L120" s="181">
        <f t="shared" si="54"/>
        <v>51000</v>
      </c>
      <c r="M120" s="181">
        <f t="shared" si="54"/>
        <v>51000</v>
      </c>
    </row>
    <row r="121" spans="1:13" x14ac:dyDescent="0.25">
      <c r="A121" s="177" t="s">
        <v>29</v>
      </c>
      <c r="B121" s="178" t="s">
        <v>30</v>
      </c>
      <c r="C121" s="179">
        <v>63664.800000000003</v>
      </c>
      <c r="D121" s="179">
        <v>90000</v>
      </c>
      <c r="E121" s="1">
        <v>67000</v>
      </c>
      <c r="F121" s="168" t="b">
        <f>_xlfn.ISFORMULA(Table1[[#This Row],[TEKUĆI PLAN 
2025. rebalans ]])</f>
        <v>0</v>
      </c>
      <c r="G121" s="1">
        <v>51000</v>
      </c>
      <c r="H121" s="1">
        <v>16091</v>
      </c>
      <c r="I121" s="1">
        <v>51000</v>
      </c>
      <c r="J121" s="1">
        <v>90000</v>
      </c>
      <c r="K121" s="1">
        <v>90000</v>
      </c>
      <c r="L121" s="1">
        <v>51000</v>
      </c>
      <c r="M121" s="1">
        <v>51000</v>
      </c>
    </row>
    <row r="122" spans="1:13" ht="25.5" x14ac:dyDescent="0.25">
      <c r="A122" s="189" t="s">
        <v>68</v>
      </c>
      <c r="B122" s="189" t="s">
        <v>73</v>
      </c>
      <c r="C122" s="174">
        <f>C124+C125</f>
        <v>60837.5</v>
      </c>
      <c r="D122" s="174">
        <f>D124+D125</f>
        <v>145000</v>
      </c>
      <c r="E122" s="174">
        <f>E126+E128</f>
        <v>130000</v>
      </c>
      <c r="F122" s="168" t="b">
        <f>_xlfn.ISFORMULA(Table1[[#This Row],[TEKUĆI PLAN 
2025. rebalans ]])</f>
        <v>1</v>
      </c>
      <c r="G122" s="174">
        <f t="shared" ref="G122:M122" si="55">G126+G128</f>
        <v>35000</v>
      </c>
      <c r="H122" s="174">
        <f t="shared" si="55"/>
        <v>18339</v>
      </c>
      <c r="I122" s="174">
        <f t="shared" si="55"/>
        <v>160000</v>
      </c>
      <c r="J122" s="174">
        <f t="shared" si="55"/>
        <v>80000</v>
      </c>
      <c r="K122" s="174">
        <f t="shared" si="55"/>
        <v>80000</v>
      </c>
      <c r="L122" s="174">
        <f t="shared" si="55"/>
        <v>150000</v>
      </c>
      <c r="M122" s="174">
        <f t="shared" si="55"/>
        <v>150000</v>
      </c>
    </row>
    <row r="123" spans="1:13" x14ac:dyDescent="0.25">
      <c r="A123" s="161" t="s">
        <v>601</v>
      </c>
      <c r="B123" s="162" t="s">
        <v>11</v>
      </c>
      <c r="C123" s="163"/>
      <c r="D123" s="163"/>
      <c r="E123" s="1"/>
      <c r="F123" s="168"/>
      <c r="G123" s="1">
        <v>35000</v>
      </c>
      <c r="H123" s="1"/>
      <c r="I123" s="1">
        <v>160000</v>
      </c>
      <c r="J123" s="1"/>
      <c r="K123" s="1"/>
      <c r="L123" s="1">
        <v>150000</v>
      </c>
      <c r="M123" s="1">
        <v>150000</v>
      </c>
    </row>
    <row r="124" spans="1:13" x14ac:dyDescent="0.25">
      <c r="A124" s="161" t="s">
        <v>617</v>
      </c>
      <c r="B124" s="162" t="s">
        <v>15</v>
      </c>
      <c r="C124" s="163">
        <v>60000</v>
      </c>
      <c r="D124" s="163">
        <v>75000</v>
      </c>
      <c r="E124" s="1"/>
      <c r="F124" s="168" t="b">
        <f>_xlfn.ISFORMULA(Table1[[#This Row],[TEKUĆI PLAN 
2025. rebalans ]])</f>
        <v>0</v>
      </c>
      <c r="G124" s="1"/>
      <c r="H124" s="1"/>
      <c r="I124" s="1">
        <v>0</v>
      </c>
      <c r="J124" s="1"/>
      <c r="K124" s="1"/>
      <c r="L124" s="1"/>
      <c r="M124" s="1"/>
    </row>
    <row r="125" spans="1:13" ht="38.25" x14ac:dyDescent="0.25">
      <c r="A125" s="161" t="s">
        <v>17</v>
      </c>
      <c r="B125" s="162" t="s">
        <v>18</v>
      </c>
      <c r="C125" s="163">
        <v>837.5</v>
      </c>
      <c r="D125" s="163">
        <v>70000</v>
      </c>
      <c r="E125" s="1"/>
      <c r="F125" s="168" t="b">
        <f>_xlfn.ISFORMULA(Table1[[#This Row],[TEKUĆI PLAN 
2025. rebalans ]])</f>
        <v>0</v>
      </c>
      <c r="G125" s="1"/>
      <c r="H125" s="1"/>
      <c r="I125" s="1"/>
      <c r="J125" s="1"/>
      <c r="K125" s="1"/>
      <c r="L125" s="1"/>
      <c r="M125" s="1"/>
    </row>
    <row r="126" spans="1:13" x14ac:dyDescent="0.25">
      <c r="A126" s="175" t="s">
        <v>25</v>
      </c>
      <c r="B126" s="180" t="s">
        <v>26</v>
      </c>
      <c r="C126" s="181">
        <f>C127</f>
        <v>60000</v>
      </c>
      <c r="D126" s="181">
        <f>D127</f>
        <v>40000</v>
      </c>
      <c r="E126" s="181">
        <f>E127</f>
        <v>30000</v>
      </c>
      <c r="F126" s="168" t="b">
        <f>_xlfn.ISFORMULA(Table1[[#This Row],[TEKUĆI PLAN 
2025. rebalans ]])</f>
        <v>1</v>
      </c>
      <c r="G126" s="181">
        <f t="shared" ref="G126:M126" si="56">G127</f>
        <v>25000</v>
      </c>
      <c r="H126" s="181">
        <f t="shared" si="56"/>
        <v>17339</v>
      </c>
      <c r="I126" s="181">
        <f t="shared" si="56"/>
        <v>100000</v>
      </c>
      <c r="J126" s="181">
        <f t="shared" si="56"/>
        <v>35000</v>
      </c>
      <c r="K126" s="181">
        <f t="shared" si="56"/>
        <v>35000</v>
      </c>
      <c r="L126" s="181">
        <f t="shared" si="56"/>
        <v>50000</v>
      </c>
      <c r="M126" s="181">
        <f t="shared" si="56"/>
        <v>50000</v>
      </c>
    </row>
    <row r="127" spans="1:13" ht="38.25" x14ac:dyDescent="0.25">
      <c r="A127" s="177" t="s">
        <v>33</v>
      </c>
      <c r="B127" s="178" t="s">
        <v>34</v>
      </c>
      <c r="C127" s="179">
        <v>60000</v>
      </c>
      <c r="D127" s="179">
        <v>40000</v>
      </c>
      <c r="E127" s="1">
        <v>30000</v>
      </c>
      <c r="F127" s="168" t="b">
        <f>_xlfn.ISFORMULA(Table1[[#This Row],[TEKUĆI PLAN 
2025. rebalans ]])</f>
        <v>0</v>
      </c>
      <c r="G127" s="1">
        <v>25000</v>
      </c>
      <c r="H127" s="1">
        <v>17339</v>
      </c>
      <c r="I127" s="187">
        <v>100000</v>
      </c>
      <c r="J127" s="1">
        <v>35000</v>
      </c>
      <c r="K127" s="1">
        <v>35000</v>
      </c>
      <c r="L127" s="187">
        <v>50000</v>
      </c>
      <c r="M127" s="187">
        <v>50000</v>
      </c>
    </row>
    <row r="128" spans="1:13" x14ac:dyDescent="0.25">
      <c r="A128" s="175" t="s">
        <v>37</v>
      </c>
      <c r="B128" s="180" t="s">
        <v>38</v>
      </c>
      <c r="C128" s="181">
        <f>C129</f>
        <v>837.5</v>
      </c>
      <c r="D128" s="181">
        <f>D129</f>
        <v>105000</v>
      </c>
      <c r="E128" s="181">
        <f>E129</f>
        <v>100000</v>
      </c>
      <c r="F128" s="168" t="b">
        <f>_xlfn.ISFORMULA(Table1[[#This Row],[TEKUĆI PLAN 
2025. rebalans ]])</f>
        <v>1</v>
      </c>
      <c r="G128" s="181">
        <f t="shared" ref="G128:M128" si="57">G129</f>
        <v>10000</v>
      </c>
      <c r="H128" s="181">
        <f t="shared" si="57"/>
        <v>1000</v>
      </c>
      <c r="I128" s="181">
        <f t="shared" si="57"/>
        <v>60000</v>
      </c>
      <c r="J128" s="181">
        <f t="shared" si="57"/>
        <v>45000</v>
      </c>
      <c r="K128" s="181">
        <f t="shared" si="57"/>
        <v>45000</v>
      </c>
      <c r="L128" s="181">
        <f t="shared" si="57"/>
        <v>100000</v>
      </c>
      <c r="M128" s="181">
        <f t="shared" si="57"/>
        <v>100000</v>
      </c>
    </row>
    <row r="129" spans="1:13" x14ac:dyDescent="0.25">
      <c r="A129" s="177" t="s">
        <v>39</v>
      </c>
      <c r="B129" s="178" t="s">
        <v>40</v>
      </c>
      <c r="C129" s="179">
        <v>837.5</v>
      </c>
      <c r="D129" s="179">
        <v>105000</v>
      </c>
      <c r="E129" s="1">
        <v>100000</v>
      </c>
      <c r="F129" s="168" t="b">
        <f>_xlfn.ISFORMULA(Table1[[#This Row],[TEKUĆI PLAN 
2025. rebalans ]])</f>
        <v>0</v>
      </c>
      <c r="G129" s="1">
        <v>10000</v>
      </c>
      <c r="H129" s="1">
        <v>1000</v>
      </c>
      <c r="I129" s="1">
        <v>60000</v>
      </c>
      <c r="J129" s="1">
        <v>45000</v>
      </c>
      <c r="K129" s="1">
        <v>45000</v>
      </c>
      <c r="L129" s="1">
        <v>100000</v>
      </c>
      <c r="M129" s="1">
        <v>100000</v>
      </c>
    </row>
    <row r="130" spans="1:13" x14ac:dyDescent="0.25">
      <c r="A130" s="189" t="s">
        <v>35</v>
      </c>
      <c r="B130" s="189" t="s">
        <v>74</v>
      </c>
      <c r="C130" s="174">
        <f t="shared" ref="C130:E131" si="58">C131</f>
        <v>0</v>
      </c>
      <c r="D130" s="174">
        <f t="shared" si="58"/>
        <v>0</v>
      </c>
      <c r="E130" s="174">
        <f t="shared" si="58"/>
        <v>0</v>
      </c>
      <c r="F130" s="168" t="b">
        <f>_xlfn.ISFORMULA(Table1[[#This Row],[TEKUĆI PLAN 
2025. rebalans ]])</f>
        <v>1</v>
      </c>
      <c r="G130" s="174">
        <f>G131</f>
        <v>0</v>
      </c>
      <c r="H130" s="174"/>
      <c r="I130" s="174">
        <f t="shared" ref="I130:M131" si="59">I131</f>
        <v>0</v>
      </c>
      <c r="J130" s="174">
        <f t="shared" si="59"/>
        <v>0</v>
      </c>
      <c r="K130" s="174">
        <f t="shared" si="59"/>
        <v>0</v>
      </c>
      <c r="L130" s="174">
        <f t="shared" si="59"/>
        <v>0</v>
      </c>
      <c r="M130" s="174">
        <f t="shared" si="59"/>
        <v>0</v>
      </c>
    </row>
    <row r="131" spans="1:13" x14ac:dyDescent="0.25">
      <c r="A131" s="175" t="s">
        <v>37</v>
      </c>
      <c r="B131" s="180" t="s">
        <v>38</v>
      </c>
      <c r="C131" s="176">
        <f t="shared" si="58"/>
        <v>0</v>
      </c>
      <c r="D131" s="176">
        <f t="shared" si="58"/>
        <v>0</v>
      </c>
      <c r="E131" s="176">
        <f t="shared" si="58"/>
        <v>0</v>
      </c>
      <c r="F131" s="168" t="b">
        <f>_xlfn.ISFORMULA(Table1[[#This Row],[TEKUĆI PLAN 
2025. rebalans ]])</f>
        <v>1</v>
      </c>
      <c r="G131" s="176">
        <f>G132</f>
        <v>0</v>
      </c>
      <c r="H131" s="176"/>
      <c r="I131" s="176">
        <f t="shared" si="59"/>
        <v>0</v>
      </c>
      <c r="J131" s="176">
        <f t="shared" si="59"/>
        <v>0</v>
      </c>
      <c r="K131" s="176">
        <f t="shared" si="59"/>
        <v>0</v>
      </c>
      <c r="L131" s="176">
        <f t="shared" si="59"/>
        <v>0</v>
      </c>
      <c r="M131" s="176">
        <f t="shared" si="59"/>
        <v>0</v>
      </c>
    </row>
    <row r="132" spans="1:13" x14ac:dyDescent="0.25">
      <c r="A132" s="177" t="s">
        <v>39</v>
      </c>
      <c r="B132" s="178" t="s">
        <v>40</v>
      </c>
      <c r="C132" s="179">
        <v>0</v>
      </c>
      <c r="D132" s="179">
        <v>0</v>
      </c>
      <c r="E132" s="1">
        <v>0</v>
      </c>
      <c r="F132" s="168" t="b">
        <f>_xlfn.ISFORMULA(Table1[[#This Row],[TEKUĆI PLAN 
2025. rebalans ]])</f>
        <v>0</v>
      </c>
      <c r="G132" s="1"/>
      <c r="H132" s="1"/>
      <c r="I132" s="1"/>
      <c r="J132" s="1">
        <v>0</v>
      </c>
      <c r="K132" s="1">
        <v>0</v>
      </c>
      <c r="L132" s="1"/>
      <c r="M132" s="1"/>
    </row>
    <row r="133" spans="1:13" x14ac:dyDescent="0.25">
      <c r="A133" s="169" t="s">
        <v>75</v>
      </c>
      <c r="B133" s="170" t="s">
        <v>76</v>
      </c>
      <c r="C133" s="171">
        <f>C134+C142+C145+C152+C159+C163+C167+C172+C176+C183+C188</f>
        <v>916524.94</v>
      </c>
      <c r="D133" s="171">
        <f>D134+D142+D145+D152+D159+D163+D167+D172+D176+D183+D188</f>
        <v>984000</v>
      </c>
      <c r="E133" s="171">
        <f>E134+E142+E145+E152+E159+E163+E167+E172+E176+E183+E188</f>
        <v>420750</v>
      </c>
      <c r="F133" s="168" t="b">
        <f>_xlfn.ISFORMULA(Table1[[#This Row],[TEKUĆI PLAN 
2025. rebalans ]])</f>
        <v>1</v>
      </c>
      <c r="G133" s="171">
        <f t="shared" ref="G133:M133" si="60">G134+G142+G145+G152+G159+G163+G167+G172+G176+G183+G188</f>
        <v>557500</v>
      </c>
      <c r="H133" s="171">
        <f t="shared" si="60"/>
        <v>233377</v>
      </c>
      <c r="I133" s="171">
        <f t="shared" si="60"/>
        <v>588000</v>
      </c>
      <c r="J133" s="171">
        <f t="shared" si="60"/>
        <v>944000</v>
      </c>
      <c r="K133" s="171">
        <f t="shared" si="60"/>
        <v>944000</v>
      </c>
      <c r="L133" s="171">
        <f t="shared" si="60"/>
        <v>582000</v>
      </c>
      <c r="M133" s="171">
        <f t="shared" si="60"/>
        <v>582000</v>
      </c>
    </row>
    <row r="134" spans="1:13" x14ac:dyDescent="0.25">
      <c r="A134" s="189" t="s">
        <v>23</v>
      </c>
      <c r="B134" s="189" t="s">
        <v>77</v>
      </c>
      <c r="C134" s="174">
        <f>C136+C137</f>
        <v>13727.1</v>
      </c>
      <c r="D134" s="174">
        <f>D136+D137+D135</f>
        <v>19000</v>
      </c>
      <c r="E134" s="174">
        <f>E138+E140</f>
        <v>16500</v>
      </c>
      <c r="F134" s="168" t="b">
        <f>_xlfn.ISFORMULA(Table1[[#This Row],[TEKUĆI PLAN 
2025. rebalans ]])</f>
        <v>1</v>
      </c>
      <c r="G134" s="174">
        <f t="shared" ref="G134:M134" si="61">G138+G140</f>
        <v>2000</v>
      </c>
      <c r="H134" s="174">
        <f t="shared" si="61"/>
        <v>1371</v>
      </c>
      <c r="I134" s="174">
        <f t="shared" si="61"/>
        <v>2000</v>
      </c>
      <c r="J134" s="174">
        <f t="shared" si="61"/>
        <v>3000</v>
      </c>
      <c r="K134" s="174">
        <f t="shared" si="61"/>
        <v>3000</v>
      </c>
      <c r="L134" s="174">
        <f t="shared" si="61"/>
        <v>2000</v>
      </c>
      <c r="M134" s="174">
        <f t="shared" si="61"/>
        <v>2000</v>
      </c>
    </row>
    <row r="135" spans="1:13" x14ac:dyDescent="0.25">
      <c r="A135" s="161" t="s">
        <v>601</v>
      </c>
      <c r="B135" s="162" t="s">
        <v>11</v>
      </c>
      <c r="C135" s="163">
        <v>0</v>
      </c>
      <c r="D135" s="163">
        <v>14000</v>
      </c>
      <c r="E135" s="1"/>
      <c r="F135" s="168" t="b">
        <f>_xlfn.ISFORMULA(Table1[[#This Row],[TEKUĆI PLAN 
2025. rebalans ]])</f>
        <v>0</v>
      </c>
      <c r="G135" s="1">
        <v>2000</v>
      </c>
      <c r="H135" s="1"/>
      <c r="I135" s="1">
        <v>2000</v>
      </c>
      <c r="J135" s="1"/>
      <c r="K135" s="1"/>
      <c r="L135" s="1">
        <v>2000</v>
      </c>
      <c r="M135" s="1">
        <v>2000</v>
      </c>
    </row>
    <row r="136" spans="1:13" x14ac:dyDescent="0.25">
      <c r="A136" s="161" t="s">
        <v>617</v>
      </c>
      <c r="B136" s="162" t="s">
        <v>15</v>
      </c>
      <c r="C136" s="163">
        <v>12477.1</v>
      </c>
      <c r="D136" s="163">
        <v>0</v>
      </c>
      <c r="E136" s="1"/>
      <c r="F136" s="168" t="b">
        <f>_xlfn.ISFORMULA(Table1[[#This Row],[TEKUĆI PLAN 
2025. rebalans ]])</f>
        <v>0</v>
      </c>
      <c r="G136" s="1"/>
      <c r="H136" s="1"/>
      <c r="I136" s="1"/>
      <c r="J136" s="1"/>
      <c r="K136" s="1"/>
      <c r="L136" s="1"/>
      <c r="M136" s="1"/>
    </row>
    <row r="137" spans="1:13" ht="38.25" x14ac:dyDescent="0.25">
      <c r="A137" s="161" t="s">
        <v>17</v>
      </c>
      <c r="B137" s="162" t="s">
        <v>18</v>
      </c>
      <c r="C137" s="163">
        <v>1250</v>
      </c>
      <c r="D137" s="163">
        <v>5000</v>
      </c>
      <c r="E137" s="1"/>
      <c r="F137" s="168" t="b">
        <f>_xlfn.ISFORMULA(Table1[[#This Row],[TEKUĆI PLAN 
2025. rebalans ]])</f>
        <v>0</v>
      </c>
      <c r="G137" s="1"/>
      <c r="H137" s="1"/>
      <c r="I137" s="1"/>
      <c r="J137" s="1"/>
      <c r="K137" s="1"/>
      <c r="L137" s="1"/>
      <c r="M137" s="1"/>
    </row>
    <row r="138" spans="1:13" x14ac:dyDescent="0.25">
      <c r="A138" s="175" t="s">
        <v>25</v>
      </c>
      <c r="B138" s="175" t="s">
        <v>26</v>
      </c>
      <c r="C138" s="181">
        <f>C139</f>
        <v>1250</v>
      </c>
      <c r="D138" s="181">
        <f>D139</f>
        <v>5000</v>
      </c>
      <c r="E138" s="181">
        <f>E139</f>
        <v>2500</v>
      </c>
      <c r="F138" s="168" t="b">
        <f>_xlfn.ISFORMULA(Table1[[#This Row],[TEKUĆI PLAN 
2025. rebalans ]])</f>
        <v>1</v>
      </c>
      <c r="G138" s="181">
        <f t="shared" ref="G138:M138" si="62">G139</f>
        <v>1000</v>
      </c>
      <c r="H138" s="181">
        <f t="shared" si="62"/>
        <v>750</v>
      </c>
      <c r="I138" s="181">
        <f t="shared" si="62"/>
        <v>1000</v>
      </c>
      <c r="J138" s="181">
        <f t="shared" si="62"/>
        <v>3000</v>
      </c>
      <c r="K138" s="181">
        <f t="shared" si="62"/>
        <v>3000</v>
      </c>
      <c r="L138" s="181">
        <f t="shared" si="62"/>
        <v>1000</v>
      </c>
      <c r="M138" s="181">
        <f t="shared" si="62"/>
        <v>1000</v>
      </c>
    </row>
    <row r="139" spans="1:13" x14ac:dyDescent="0.25">
      <c r="A139" s="177" t="s">
        <v>29</v>
      </c>
      <c r="B139" s="178" t="s">
        <v>30</v>
      </c>
      <c r="C139" s="163">
        <v>1250</v>
      </c>
      <c r="D139" s="163">
        <v>5000</v>
      </c>
      <c r="E139" s="1">
        <v>2500</v>
      </c>
      <c r="F139" s="168" t="b">
        <f>_xlfn.ISFORMULA(Table1[[#This Row],[TEKUĆI PLAN 
2025. rebalans ]])</f>
        <v>0</v>
      </c>
      <c r="G139" s="1">
        <v>1000</v>
      </c>
      <c r="H139" s="1">
        <v>750</v>
      </c>
      <c r="I139" s="1">
        <v>1000</v>
      </c>
      <c r="J139" s="1">
        <v>3000</v>
      </c>
      <c r="K139" s="1">
        <v>3000</v>
      </c>
      <c r="L139" s="1">
        <v>1000</v>
      </c>
      <c r="M139" s="1">
        <v>1000</v>
      </c>
    </row>
    <row r="140" spans="1:13" x14ac:dyDescent="0.25">
      <c r="A140" s="175" t="s">
        <v>37</v>
      </c>
      <c r="B140" s="180" t="s">
        <v>38</v>
      </c>
      <c r="C140" s="181">
        <f>C141</f>
        <v>12477.1</v>
      </c>
      <c r="D140" s="181">
        <f>D141</f>
        <v>14000</v>
      </c>
      <c r="E140" s="181">
        <f>E141</f>
        <v>14000</v>
      </c>
      <c r="F140" s="168" t="b">
        <f>_xlfn.ISFORMULA(Table1[[#This Row],[TEKUĆI PLAN 
2025. rebalans ]])</f>
        <v>1</v>
      </c>
      <c r="G140" s="181">
        <f t="shared" ref="G140:M140" si="63">G141</f>
        <v>1000</v>
      </c>
      <c r="H140" s="181">
        <f t="shared" si="63"/>
        <v>621</v>
      </c>
      <c r="I140" s="181">
        <f t="shared" si="63"/>
        <v>1000</v>
      </c>
      <c r="J140" s="181">
        <f t="shared" si="63"/>
        <v>0</v>
      </c>
      <c r="K140" s="181">
        <f t="shared" si="63"/>
        <v>0</v>
      </c>
      <c r="L140" s="181">
        <f t="shared" si="63"/>
        <v>1000</v>
      </c>
      <c r="M140" s="181">
        <f t="shared" si="63"/>
        <v>1000</v>
      </c>
    </row>
    <row r="141" spans="1:13" x14ac:dyDescent="0.25">
      <c r="A141" s="177" t="s">
        <v>39</v>
      </c>
      <c r="B141" s="178" t="s">
        <v>40</v>
      </c>
      <c r="C141" s="163">
        <v>12477.1</v>
      </c>
      <c r="D141" s="165">
        <v>14000</v>
      </c>
      <c r="E141" s="2">
        <v>14000</v>
      </c>
      <c r="F141" s="168" t="b">
        <f>_xlfn.ISFORMULA(Table1[[#This Row],[TEKUĆI PLAN 
2025. rebalans ]])</f>
        <v>0</v>
      </c>
      <c r="G141" s="2">
        <v>1000</v>
      </c>
      <c r="H141" s="2">
        <v>621</v>
      </c>
      <c r="I141" s="2">
        <v>1000</v>
      </c>
      <c r="J141" s="2"/>
      <c r="K141" s="2"/>
      <c r="L141" s="2">
        <v>1000</v>
      </c>
      <c r="M141" s="2">
        <v>1000</v>
      </c>
    </row>
    <row r="142" spans="1:13" x14ac:dyDescent="0.25">
      <c r="A142" s="189" t="s">
        <v>68</v>
      </c>
      <c r="B142" s="189" t="s">
        <v>78</v>
      </c>
      <c r="C142" s="174">
        <f t="shared" ref="C142:E143" si="64">C143</f>
        <v>0</v>
      </c>
      <c r="D142" s="174">
        <f t="shared" si="64"/>
        <v>0</v>
      </c>
      <c r="E142" s="174">
        <f t="shared" si="64"/>
        <v>0</v>
      </c>
      <c r="F142" s="168" t="b">
        <f>_xlfn.ISFORMULA(Table1[[#This Row],[TEKUĆI PLAN 
2025. rebalans ]])</f>
        <v>1</v>
      </c>
      <c r="G142" s="174">
        <f>G143</f>
        <v>0</v>
      </c>
      <c r="H142" s="174"/>
      <c r="I142" s="174">
        <f t="shared" ref="I142:M143" si="65">I143</f>
        <v>0</v>
      </c>
      <c r="J142" s="174">
        <f t="shared" si="65"/>
        <v>0</v>
      </c>
      <c r="K142" s="174">
        <f t="shared" si="65"/>
        <v>0</v>
      </c>
      <c r="L142" s="174">
        <f t="shared" si="65"/>
        <v>0</v>
      </c>
      <c r="M142" s="174">
        <f t="shared" si="65"/>
        <v>0</v>
      </c>
    </row>
    <row r="143" spans="1:13" x14ac:dyDescent="0.25">
      <c r="A143" s="175" t="s">
        <v>25</v>
      </c>
      <c r="B143" s="180" t="s">
        <v>26</v>
      </c>
      <c r="C143" s="176">
        <f t="shared" si="64"/>
        <v>0</v>
      </c>
      <c r="D143" s="176">
        <f t="shared" si="64"/>
        <v>0</v>
      </c>
      <c r="E143" s="176">
        <f t="shared" si="64"/>
        <v>0</v>
      </c>
      <c r="F143" s="168" t="b">
        <f>_xlfn.ISFORMULA(Table1[[#This Row],[TEKUĆI PLAN 
2025. rebalans ]])</f>
        <v>1</v>
      </c>
      <c r="G143" s="176">
        <f>G144</f>
        <v>0</v>
      </c>
      <c r="H143" s="176"/>
      <c r="I143" s="176">
        <f t="shared" si="65"/>
        <v>0</v>
      </c>
      <c r="J143" s="176">
        <f t="shared" si="65"/>
        <v>0</v>
      </c>
      <c r="K143" s="176">
        <f t="shared" si="65"/>
        <v>0</v>
      </c>
      <c r="L143" s="176">
        <f t="shared" si="65"/>
        <v>0</v>
      </c>
      <c r="M143" s="176">
        <f t="shared" si="65"/>
        <v>0</v>
      </c>
    </row>
    <row r="144" spans="1:13" ht="38.25" x14ac:dyDescent="0.25">
      <c r="A144" s="177" t="s">
        <v>33</v>
      </c>
      <c r="B144" s="178" t="s">
        <v>34</v>
      </c>
      <c r="C144" s="163"/>
      <c r="D144" s="163">
        <v>0</v>
      </c>
      <c r="E144" s="1">
        <v>0</v>
      </c>
      <c r="F144" s="168" t="b">
        <f>_xlfn.ISFORMULA(Table1[[#This Row],[TEKUĆI PLAN 
2025. rebalans ]])</f>
        <v>0</v>
      </c>
      <c r="G144" s="1"/>
      <c r="H144" s="1"/>
      <c r="I144" s="187"/>
      <c r="J144" s="1">
        <v>0</v>
      </c>
      <c r="K144" s="1">
        <v>0</v>
      </c>
      <c r="L144" s="187"/>
      <c r="M144" s="187"/>
    </row>
    <row r="145" spans="1:13" x14ac:dyDescent="0.25">
      <c r="A145" s="189" t="s">
        <v>79</v>
      </c>
      <c r="B145" s="189" t="s">
        <v>80</v>
      </c>
      <c r="C145" s="174">
        <f>C147+C149</f>
        <v>215163.59999999998</v>
      </c>
      <c r="D145" s="174">
        <f>D147+D149+D146</f>
        <v>250000</v>
      </c>
      <c r="E145" s="174">
        <f>E150</f>
        <v>220000</v>
      </c>
      <c r="F145" s="168" t="b">
        <f>_xlfn.ISFORMULA(Table1[[#This Row],[TEKUĆI PLAN 
2025. rebalans ]])</f>
        <v>1</v>
      </c>
      <c r="G145" s="174">
        <f t="shared" ref="G145:M145" si="66">G150</f>
        <v>240000</v>
      </c>
      <c r="H145" s="174">
        <f t="shared" si="66"/>
        <v>99410</v>
      </c>
      <c r="I145" s="174">
        <f t="shared" si="66"/>
        <v>250000</v>
      </c>
      <c r="J145" s="174">
        <f t="shared" si="66"/>
        <v>230000</v>
      </c>
      <c r="K145" s="174">
        <f t="shared" si="66"/>
        <v>230000</v>
      </c>
      <c r="L145" s="174">
        <f t="shared" si="66"/>
        <v>260000</v>
      </c>
      <c r="M145" s="174">
        <f t="shared" si="66"/>
        <v>260000</v>
      </c>
    </row>
    <row r="146" spans="1:13" x14ac:dyDescent="0.25">
      <c r="A146" s="161" t="s">
        <v>601</v>
      </c>
      <c r="B146" s="162" t="s">
        <v>11</v>
      </c>
      <c r="C146" s="163">
        <v>0</v>
      </c>
      <c r="D146" s="163">
        <v>250000</v>
      </c>
      <c r="E146" s="1"/>
      <c r="F146" s="168" t="b">
        <f>_xlfn.ISFORMULA(Table1[[#This Row],[TEKUĆI PLAN 
2025. rebalans ]])</f>
        <v>0</v>
      </c>
      <c r="G146" s="1">
        <v>107000</v>
      </c>
      <c r="H146" s="1"/>
      <c r="I146" s="1">
        <v>137000</v>
      </c>
      <c r="J146" s="1"/>
      <c r="K146" s="1"/>
      <c r="L146" s="1">
        <v>182000</v>
      </c>
      <c r="M146" s="1">
        <v>182000</v>
      </c>
    </row>
    <row r="147" spans="1:13" x14ac:dyDescent="0.25">
      <c r="A147" s="161" t="s">
        <v>618</v>
      </c>
      <c r="B147" s="162" t="s">
        <v>13</v>
      </c>
      <c r="C147" s="163">
        <v>133810.49</v>
      </c>
      <c r="D147" s="163">
        <v>0</v>
      </c>
      <c r="E147" s="1"/>
      <c r="F147" s="168" t="b">
        <f>_xlfn.ISFORMULA(Table1[[#This Row],[TEKUĆI PLAN 
2025. rebalans ]])</f>
        <v>0</v>
      </c>
      <c r="G147" s="1"/>
      <c r="H147" s="1"/>
      <c r="I147" s="1">
        <v>0</v>
      </c>
      <c r="J147" s="1"/>
      <c r="K147" s="1"/>
      <c r="L147" s="1"/>
      <c r="M147" s="1"/>
    </row>
    <row r="148" spans="1:13" x14ac:dyDescent="0.25">
      <c r="A148" s="161" t="s">
        <v>603</v>
      </c>
      <c r="B148" s="162" t="s">
        <v>13</v>
      </c>
      <c r="C148" s="163"/>
      <c r="D148" s="163"/>
      <c r="E148" s="1"/>
      <c r="F148" s="1"/>
      <c r="G148" s="1">
        <v>133000</v>
      </c>
      <c r="H148" s="1"/>
      <c r="I148" s="1">
        <v>113000</v>
      </c>
      <c r="J148" s="1"/>
      <c r="K148" s="1"/>
      <c r="L148" s="1">
        <v>78000</v>
      </c>
      <c r="M148" s="1">
        <v>78000</v>
      </c>
    </row>
    <row r="149" spans="1:13" x14ac:dyDescent="0.25">
      <c r="A149" s="161" t="s">
        <v>617</v>
      </c>
      <c r="B149" s="162" t="s">
        <v>15</v>
      </c>
      <c r="C149" s="163">
        <v>81353.11</v>
      </c>
      <c r="D149" s="163">
        <v>0</v>
      </c>
      <c r="E149" s="1"/>
      <c r="F149" s="168" t="b">
        <f>_xlfn.ISFORMULA(Table1[[#This Row],[TEKUĆI PLAN 
2025. rebalans ]])</f>
        <v>0</v>
      </c>
      <c r="G149" s="1"/>
      <c r="H149" s="1"/>
      <c r="I149" s="1"/>
      <c r="J149" s="1"/>
      <c r="K149" s="1"/>
      <c r="L149" s="1"/>
      <c r="M149" s="1"/>
    </row>
    <row r="150" spans="1:13" x14ac:dyDescent="0.25">
      <c r="A150" s="175" t="s">
        <v>25</v>
      </c>
      <c r="B150" s="180" t="s">
        <v>26</v>
      </c>
      <c r="C150" s="181">
        <f>C151</f>
        <v>215163.6</v>
      </c>
      <c r="D150" s="181">
        <f>D151</f>
        <v>250000</v>
      </c>
      <c r="E150" s="181">
        <f>E151</f>
        <v>220000</v>
      </c>
      <c r="F150" s="168" t="b">
        <f>_xlfn.ISFORMULA(Table1[[#This Row],[TEKUĆI PLAN 
2025. rebalans ]])</f>
        <v>1</v>
      </c>
      <c r="G150" s="181">
        <f t="shared" ref="G150:M150" si="67">G151</f>
        <v>240000</v>
      </c>
      <c r="H150" s="181">
        <f t="shared" si="67"/>
        <v>99410</v>
      </c>
      <c r="I150" s="181">
        <f t="shared" si="67"/>
        <v>250000</v>
      </c>
      <c r="J150" s="181">
        <f t="shared" si="67"/>
        <v>230000</v>
      </c>
      <c r="K150" s="181">
        <f t="shared" si="67"/>
        <v>230000</v>
      </c>
      <c r="L150" s="181">
        <f t="shared" si="67"/>
        <v>260000</v>
      </c>
      <c r="M150" s="181">
        <f t="shared" si="67"/>
        <v>260000</v>
      </c>
    </row>
    <row r="151" spans="1:13" x14ac:dyDescent="0.25">
      <c r="A151" s="177" t="s">
        <v>29</v>
      </c>
      <c r="B151" s="190" t="s">
        <v>30</v>
      </c>
      <c r="C151" s="179">
        <v>215163.6</v>
      </c>
      <c r="D151" s="179">
        <v>250000</v>
      </c>
      <c r="E151" s="1">
        <v>220000</v>
      </c>
      <c r="F151" s="168" t="b">
        <f>_xlfn.ISFORMULA(Table1[[#This Row],[TEKUĆI PLAN 
2025. rebalans ]])</f>
        <v>0</v>
      </c>
      <c r="G151" s="1">
        <v>240000</v>
      </c>
      <c r="H151" s="1">
        <v>99410</v>
      </c>
      <c r="I151" s="1">
        <v>250000</v>
      </c>
      <c r="J151" s="1">
        <v>230000</v>
      </c>
      <c r="K151" s="1">
        <v>230000</v>
      </c>
      <c r="L151" s="1">
        <v>260000</v>
      </c>
      <c r="M151" s="1">
        <v>260000</v>
      </c>
    </row>
    <row r="152" spans="1:13" x14ac:dyDescent="0.25">
      <c r="A152" s="189" t="s">
        <v>63</v>
      </c>
      <c r="B152" s="189" t="s">
        <v>81</v>
      </c>
      <c r="C152" s="174">
        <f>C153+C154+C155+C156</f>
        <v>95000</v>
      </c>
      <c r="D152" s="174">
        <f>D153+D154+D155+D156</f>
        <v>200000</v>
      </c>
      <c r="E152" s="174">
        <f>E157</f>
        <v>60000</v>
      </c>
      <c r="F152" s="168" t="b">
        <f>_xlfn.ISFORMULA(Table1[[#This Row],[TEKUĆI PLAN 
2025. rebalans ]])</f>
        <v>1</v>
      </c>
      <c r="G152" s="174">
        <f t="shared" ref="G152:M152" si="68">G157</f>
        <v>85000</v>
      </c>
      <c r="H152" s="174">
        <f t="shared" si="68"/>
        <v>15000</v>
      </c>
      <c r="I152" s="174">
        <f t="shared" si="68"/>
        <v>60000</v>
      </c>
      <c r="J152" s="174">
        <f t="shared" si="68"/>
        <v>300000</v>
      </c>
      <c r="K152" s="174">
        <f t="shared" si="68"/>
        <v>300000</v>
      </c>
      <c r="L152" s="174">
        <f t="shared" si="68"/>
        <v>50000</v>
      </c>
      <c r="M152" s="174">
        <f t="shared" si="68"/>
        <v>50000</v>
      </c>
    </row>
    <row r="153" spans="1:13" x14ac:dyDescent="0.25">
      <c r="A153" s="161" t="s">
        <v>601</v>
      </c>
      <c r="B153" s="162" t="s">
        <v>11</v>
      </c>
      <c r="C153" s="163">
        <v>60949</v>
      </c>
      <c r="D153" s="163">
        <v>200000</v>
      </c>
      <c r="E153" s="1"/>
      <c r="F153" s="168" t="b">
        <f>_xlfn.ISFORMULA(Table1[[#This Row],[TEKUĆI PLAN 
2025. rebalans ]])</f>
        <v>0</v>
      </c>
      <c r="G153" s="1">
        <v>35000</v>
      </c>
      <c r="H153" s="1"/>
      <c r="I153" s="1">
        <v>60000</v>
      </c>
      <c r="J153" s="1"/>
      <c r="K153" s="1"/>
      <c r="L153" s="1">
        <v>50000</v>
      </c>
      <c r="M153" s="1">
        <v>50000</v>
      </c>
    </row>
    <row r="154" spans="1:13" x14ac:dyDescent="0.25">
      <c r="A154" s="161" t="s">
        <v>618</v>
      </c>
      <c r="B154" s="162" t="s">
        <v>13</v>
      </c>
      <c r="C154" s="163">
        <v>10496</v>
      </c>
      <c r="D154" s="163">
        <v>0</v>
      </c>
      <c r="E154" s="1"/>
      <c r="F154" s="168" t="b">
        <f>_xlfn.ISFORMULA(Table1[[#This Row],[TEKUĆI PLAN 
2025. rebalans ]])</f>
        <v>0</v>
      </c>
      <c r="G154" s="1"/>
      <c r="H154" s="1"/>
      <c r="I154" s="1"/>
      <c r="J154" s="1"/>
      <c r="K154" s="1"/>
      <c r="L154" s="1"/>
      <c r="M154" s="1"/>
    </row>
    <row r="155" spans="1:13" x14ac:dyDescent="0.25">
      <c r="A155" s="161" t="s">
        <v>617</v>
      </c>
      <c r="B155" s="162" t="s">
        <v>15</v>
      </c>
      <c r="C155" s="163">
        <v>20671</v>
      </c>
      <c r="D155" s="163">
        <v>0</v>
      </c>
      <c r="E155" s="1"/>
      <c r="F155" s="168" t="b">
        <f>_xlfn.ISFORMULA(Table1[[#This Row],[TEKUĆI PLAN 
2025. rebalans ]])</f>
        <v>0</v>
      </c>
      <c r="G155" s="1">
        <v>50000</v>
      </c>
      <c r="H155" s="1"/>
      <c r="I155" s="1"/>
      <c r="J155" s="1"/>
      <c r="K155" s="1"/>
      <c r="L155" s="1"/>
      <c r="M155" s="1"/>
    </row>
    <row r="156" spans="1:13" ht="38.25" x14ac:dyDescent="0.25">
      <c r="A156" s="161" t="s">
        <v>17</v>
      </c>
      <c r="B156" s="162" t="s">
        <v>82</v>
      </c>
      <c r="C156" s="163">
        <v>2884</v>
      </c>
      <c r="D156" s="163"/>
      <c r="E156" s="1"/>
      <c r="F156" s="168" t="b">
        <f>_xlfn.ISFORMULA(Table1[[#This Row],[TEKUĆI PLAN 
2025. rebalans ]])</f>
        <v>0</v>
      </c>
      <c r="G156" s="1"/>
      <c r="H156" s="1"/>
      <c r="I156" s="1"/>
      <c r="J156" s="1"/>
      <c r="K156" s="1"/>
      <c r="L156" s="1"/>
      <c r="M156" s="1"/>
    </row>
    <row r="157" spans="1:13" x14ac:dyDescent="0.25">
      <c r="A157" s="175" t="s">
        <v>25</v>
      </c>
      <c r="B157" s="180" t="s">
        <v>26</v>
      </c>
      <c r="C157" s="181">
        <f>C158</f>
        <v>95000</v>
      </c>
      <c r="D157" s="181">
        <f>D158</f>
        <v>200000</v>
      </c>
      <c r="E157" s="181">
        <f>E158</f>
        <v>60000</v>
      </c>
      <c r="F157" s="168" t="b">
        <f>_xlfn.ISFORMULA(Table1[[#This Row],[TEKUĆI PLAN 
2025. rebalans ]])</f>
        <v>1</v>
      </c>
      <c r="G157" s="181">
        <f t="shared" ref="G157:M157" si="69">G158</f>
        <v>85000</v>
      </c>
      <c r="H157" s="181">
        <f t="shared" si="69"/>
        <v>15000</v>
      </c>
      <c r="I157" s="181">
        <f t="shared" si="69"/>
        <v>60000</v>
      </c>
      <c r="J157" s="181">
        <f t="shared" si="69"/>
        <v>300000</v>
      </c>
      <c r="K157" s="181">
        <f t="shared" si="69"/>
        <v>300000</v>
      </c>
      <c r="L157" s="181">
        <f t="shared" si="69"/>
        <v>50000</v>
      </c>
      <c r="M157" s="181">
        <f t="shared" si="69"/>
        <v>50000</v>
      </c>
    </row>
    <row r="158" spans="1:13" ht="38.25" x14ac:dyDescent="0.25">
      <c r="A158" s="177" t="s">
        <v>33</v>
      </c>
      <c r="B158" s="178" t="s">
        <v>34</v>
      </c>
      <c r="C158" s="179">
        <v>95000</v>
      </c>
      <c r="D158" s="179">
        <v>200000</v>
      </c>
      <c r="E158" s="1">
        <v>60000</v>
      </c>
      <c r="F158" s="168" t="b">
        <f>_xlfn.ISFORMULA(Table1[[#This Row],[TEKUĆI PLAN 
2025. rebalans ]])</f>
        <v>0</v>
      </c>
      <c r="G158" s="1">
        <v>85000</v>
      </c>
      <c r="H158" s="1">
        <v>15000</v>
      </c>
      <c r="I158" s="187">
        <v>60000</v>
      </c>
      <c r="J158" s="1">
        <v>300000</v>
      </c>
      <c r="K158" s="1">
        <v>300000</v>
      </c>
      <c r="L158" s="187">
        <v>50000</v>
      </c>
      <c r="M158" s="187">
        <v>50000</v>
      </c>
    </row>
    <row r="159" spans="1:13" x14ac:dyDescent="0.25">
      <c r="A159" s="189" t="s">
        <v>83</v>
      </c>
      <c r="B159" s="189" t="s">
        <v>84</v>
      </c>
      <c r="C159" s="174">
        <f>C160</f>
        <v>54980.73</v>
      </c>
      <c r="D159" s="174">
        <f>D160</f>
        <v>60000</v>
      </c>
      <c r="E159" s="174">
        <f>E161</f>
        <v>60000</v>
      </c>
      <c r="F159" s="168" t="b">
        <f>_xlfn.ISFORMULA(Table1[[#This Row],[TEKUĆI PLAN 
2025. rebalans ]])</f>
        <v>1</v>
      </c>
      <c r="G159" s="174">
        <f t="shared" ref="G159:M159" si="70">G161</f>
        <v>85000</v>
      </c>
      <c r="H159" s="174">
        <f t="shared" si="70"/>
        <v>49628</v>
      </c>
      <c r="I159" s="174">
        <f t="shared" si="70"/>
        <v>85000</v>
      </c>
      <c r="J159" s="174">
        <f t="shared" si="70"/>
        <v>300000</v>
      </c>
      <c r="K159" s="174">
        <f t="shared" si="70"/>
        <v>300000</v>
      </c>
      <c r="L159" s="174">
        <f t="shared" si="70"/>
        <v>85000</v>
      </c>
      <c r="M159" s="174">
        <f t="shared" si="70"/>
        <v>85000</v>
      </c>
    </row>
    <row r="160" spans="1:13" x14ac:dyDescent="0.25">
      <c r="A160" s="161" t="s">
        <v>603</v>
      </c>
      <c r="B160" s="162" t="s">
        <v>13</v>
      </c>
      <c r="C160" s="163">
        <v>54980.73</v>
      </c>
      <c r="D160" s="163">
        <v>60000</v>
      </c>
      <c r="E160" s="1"/>
      <c r="F160" s="168" t="b">
        <f>_xlfn.ISFORMULA(Table1[[#This Row],[TEKUĆI PLAN 
2025. rebalans ]])</f>
        <v>0</v>
      </c>
      <c r="G160" s="1">
        <v>85000</v>
      </c>
      <c r="H160" s="1"/>
      <c r="I160" s="1">
        <v>85000</v>
      </c>
      <c r="J160" s="1"/>
      <c r="K160" s="1"/>
      <c r="L160" s="1">
        <v>85000</v>
      </c>
      <c r="M160" s="1">
        <v>85000</v>
      </c>
    </row>
    <row r="161" spans="1:13" x14ac:dyDescent="0.25">
      <c r="A161" s="175" t="s">
        <v>25</v>
      </c>
      <c r="B161" s="180" t="s">
        <v>26</v>
      </c>
      <c r="C161" s="181">
        <f>C162</f>
        <v>54980.73</v>
      </c>
      <c r="D161" s="181">
        <f>D162</f>
        <v>60000</v>
      </c>
      <c r="E161" s="181">
        <f>E162</f>
        <v>60000</v>
      </c>
      <c r="F161" s="168" t="b">
        <f>_xlfn.ISFORMULA(Table1[[#This Row],[TEKUĆI PLAN 
2025. rebalans ]])</f>
        <v>1</v>
      </c>
      <c r="G161" s="181">
        <f t="shared" ref="G161:M161" si="71">G162</f>
        <v>85000</v>
      </c>
      <c r="H161" s="181">
        <f t="shared" si="71"/>
        <v>49628</v>
      </c>
      <c r="I161" s="181">
        <f t="shared" si="71"/>
        <v>85000</v>
      </c>
      <c r="J161" s="181">
        <f t="shared" si="71"/>
        <v>300000</v>
      </c>
      <c r="K161" s="181">
        <f t="shared" si="71"/>
        <v>300000</v>
      </c>
      <c r="L161" s="181">
        <f t="shared" si="71"/>
        <v>85000</v>
      </c>
      <c r="M161" s="181">
        <f t="shared" si="71"/>
        <v>85000</v>
      </c>
    </row>
    <row r="162" spans="1:13" x14ac:dyDescent="0.25">
      <c r="A162" s="177" t="s">
        <v>29</v>
      </c>
      <c r="B162" s="190" t="s">
        <v>30</v>
      </c>
      <c r="C162" s="179">
        <v>54980.73</v>
      </c>
      <c r="D162" s="179">
        <v>60000</v>
      </c>
      <c r="E162" s="1">
        <v>60000</v>
      </c>
      <c r="F162" s="168" t="b">
        <f>_xlfn.ISFORMULA(Table1[[#This Row],[TEKUĆI PLAN 
2025. rebalans ]])</f>
        <v>0</v>
      </c>
      <c r="G162" s="1">
        <v>85000</v>
      </c>
      <c r="H162" s="1">
        <v>49628</v>
      </c>
      <c r="I162" s="1">
        <v>85000</v>
      </c>
      <c r="J162" s="1">
        <v>300000</v>
      </c>
      <c r="K162" s="1">
        <v>300000</v>
      </c>
      <c r="L162" s="1">
        <v>85000</v>
      </c>
      <c r="M162" s="1">
        <v>85000</v>
      </c>
    </row>
    <row r="163" spans="1:13" x14ac:dyDescent="0.25">
      <c r="A163" s="189" t="s">
        <v>85</v>
      </c>
      <c r="B163" s="189" t="s">
        <v>86</v>
      </c>
      <c r="C163" s="174">
        <f>C164</f>
        <v>9799.23</v>
      </c>
      <c r="D163" s="174">
        <f>D164</f>
        <v>12000</v>
      </c>
      <c r="E163" s="174">
        <f>E165</f>
        <v>12000</v>
      </c>
      <c r="F163" s="168" t="b">
        <f>_xlfn.ISFORMULA(Table1[[#This Row],[TEKUĆI PLAN 
2025. rebalans ]])</f>
        <v>1</v>
      </c>
      <c r="G163" s="174">
        <f t="shared" ref="G163:M163" si="72">G165</f>
        <v>12000</v>
      </c>
      <c r="H163" s="174">
        <f t="shared" si="72"/>
        <v>4080</v>
      </c>
      <c r="I163" s="174">
        <f t="shared" si="72"/>
        <v>12000</v>
      </c>
      <c r="J163" s="174">
        <f t="shared" si="72"/>
        <v>13000</v>
      </c>
      <c r="K163" s="174">
        <f t="shared" si="72"/>
        <v>13000</v>
      </c>
      <c r="L163" s="174">
        <f t="shared" si="72"/>
        <v>12000</v>
      </c>
      <c r="M163" s="174">
        <f t="shared" si="72"/>
        <v>12000</v>
      </c>
    </row>
    <row r="164" spans="1:13" x14ac:dyDescent="0.25">
      <c r="A164" s="161" t="s">
        <v>601</v>
      </c>
      <c r="B164" s="162" t="s">
        <v>11</v>
      </c>
      <c r="C164" s="163">
        <v>9799.23</v>
      </c>
      <c r="D164" s="163">
        <v>12000</v>
      </c>
      <c r="E164" s="1"/>
      <c r="F164" s="168" t="b">
        <f>_xlfn.ISFORMULA(Table1[[#This Row],[TEKUĆI PLAN 
2025. rebalans ]])</f>
        <v>0</v>
      </c>
      <c r="G164" s="1">
        <v>12000</v>
      </c>
      <c r="H164" s="1"/>
      <c r="I164" s="1">
        <v>12000</v>
      </c>
      <c r="J164" s="1"/>
      <c r="K164" s="1"/>
      <c r="L164" s="1">
        <v>12000</v>
      </c>
      <c r="M164" s="1">
        <v>12000</v>
      </c>
    </row>
    <row r="165" spans="1:13" x14ac:dyDescent="0.25">
      <c r="A165" s="175" t="s">
        <v>25</v>
      </c>
      <c r="B165" s="180" t="s">
        <v>26</v>
      </c>
      <c r="C165" s="181">
        <f>C166</f>
        <v>9799.23</v>
      </c>
      <c r="D165" s="181">
        <f>D166</f>
        <v>12000</v>
      </c>
      <c r="E165" s="181">
        <f>E166</f>
        <v>12000</v>
      </c>
      <c r="F165" s="168" t="b">
        <f>_xlfn.ISFORMULA(Table1[[#This Row],[TEKUĆI PLAN 
2025. rebalans ]])</f>
        <v>1</v>
      </c>
      <c r="G165" s="181">
        <f t="shared" ref="G165:M165" si="73">G166</f>
        <v>12000</v>
      </c>
      <c r="H165" s="181">
        <f t="shared" si="73"/>
        <v>4080</v>
      </c>
      <c r="I165" s="181">
        <f t="shared" si="73"/>
        <v>12000</v>
      </c>
      <c r="J165" s="181">
        <f t="shared" si="73"/>
        <v>13000</v>
      </c>
      <c r="K165" s="181">
        <f t="shared" si="73"/>
        <v>13000</v>
      </c>
      <c r="L165" s="181">
        <f t="shared" si="73"/>
        <v>12000</v>
      </c>
      <c r="M165" s="181">
        <f t="shared" si="73"/>
        <v>12000</v>
      </c>
    </row>
    <row r="166" spans="1:13" x14ac:dyDescent="0.25">
      <c r="A166" s="177" t="s">
        <v>29</v>
      </c>
      <c r="B166" s="190" t="s">
        <v>30</v>
      </c>
      <c r="C166" s="179">
        <v>9799.23</v>
      </c>
      <c r="D166" s="179">
        <v>12000</v>
      </c>
      <c r="E166" s="1">
        <v>12000</v>
      </c>
      <c r="F166" s="168" t="b">
        <f>_xlfn.ISFORMULA(Table1[[#This Row],[TEKUĆI PLAN 
2025. rebalans ]])</f>
        <v>0</v>
      </c>
      <c r="G166" s="1">
        <v>12000</v>
      </c>
      <c r="H166" s="1">
        <v>4080</v>
      </c>
      <c r="I166" s="187">
        <v>12000</v>
      </c>
      <c r="J166" s="1">
        <v>13000</v>
      </c>
      <c r="K166" s="1">
        <v>13000</v>
      </c>
      <c r="L166" s="187">
        <v>12000</v>
      </c>
      <c r="M166" s="187">
        <v>12000</v>
      </c>
    </row>
    <row r="167" spans="1:13" x14ac:dyDescent="0.25">
      <c r="A167" s="189" t="s">
        <v>87</v>
      </c>
      <c r="B167" s="189" t="s">
        <v>88</v>
      </c>
      <c r="C167" s="174">
        <f>C168</f>
        <v>43428.57</v>
      </c>
      <c r="D167" s="174">
        <f>D168</f>
        <v>43000</v>
      </c>
      <c r="E167" s="174">
        <f>E170</f>
        <v>33000</v>
      </c>
      <c r="F167" s="168" t="b">
        <f>_xlfn.ISFORMULA(Table1[[#This Row],[TEKUĆI PLAN 
2025. rebalans ]])</f>
        <v>1</v>
      </c>
      <c r="G167" s="174">
        <f t="shared" ref="G167:M167" si="74">G170</f>
        <v>73000</v>
      </c>
      <c r="H167" s="174">
        <f t="shared" si="74"/>
        <v>26485</v>
      </c>
      <c r="I167" s="174">
        <f t="shared" si="74"/>
        <v>129000</v>
      </c>
      <c r="J167" s="174">
        <f t="shared" si="74"/>
        <v>63000</v>
      </c>
      <c r="K167" s="174">
        <f t="shared" si="74"/>
        <v>63000</v>
      </c>
      <c r="L167" s="174">
        <f t="shared" si="74"/>
        <v>123000</v>
      </c>
      <c r="M167" s="174">
        <f t="shared" si="74"/>
        <v>123000</v>
      </c>
    </row>
    <row r="168" spans="1:13" x14ac:dyDescent="0.25">
      <c r="A168" s="161" t="s">
        <v>601</v>
      </c>
      <c r="B168" s="162" t="s">
        <v>11</v>
      </c>
      <c r="C168" s="163">
        <v>43428.57</v>
      </c>
      <c r="D168" s="163">
        <v>43000</v>
      </c>
      <c r="E168" s="1"/>
      <c r="F168" s="168" t="b">
        <f>_xlfn.ISFORMULA(Table1[[#This Row],[TEKUĆI PLAN 
2025. rebalans ]])</f>
        <v>0</v>
      </c>
      <c r="G168" s="1">
        <v>13000</v>
      </c>
      <c r="H168" s="1"/>
      <c r="I168" s="1">
        <v>96700</v>
      </c>
      <c r="J168" s="1"/>
      <c r="K168" s="1"/>
      <c r="L168" s="1">
        <v>107000</v>
      </c>
      <c r="M168" s="1">
        <v>123000</v>
      </c>
    </row>
    <row r="169" spans="1:13" x14ac:dyDescent="0.25">
      <c r="A169" s="161" t="s">
        <v>617</v>
      </c>
      <c r="B169" s="162" t="s">
        <v>15</v>
      </c>
      <c r="C169" s="165"/>
      <c r="D169" s="165"/>
      <c r="E169" s="1"/>
      <c r="F169" s="1"/>
      <c r="G169" s="1">
        <v>60000</v>
      </c>
      <c r="H169" s="1"/>
      <c r="I169" s="2">
        <v>32300</v>
      </c>
      <c r="J169" s="1"/>
      <c r="K169" s="1"/>
      <c r="L169" s="2">
        <v>16000</v>
      </c>
      <c r="M169" s="2"/>
    </row>
    <row r="170" spans="1:13" x14ac:dyDescent="0.25">
      <c r="A170" s="175" t="s">
        <v>25</v>
      </c>
      <c r="B170" s="180" t="s">
        <v>26</v>
      </c>
      <c r="C170" s="181">
        <f>C171</f>
        <v>43428.57</v>
      </c>
      <c r="D170" s="181">
        <f>D171</f>
        <v>43000</v>
      </c>
      <c r="E170" s="181">
        <f>E171</f>
        <v>33000</v>
      </c>
      <c r="F170" s="168" t="b">
        <f>_xlfn.ISFORMULA(Table1[[#This Row],[TEKUĆI PLAN 
2025. rebalans ]])</f>
        <v>1</v>
      </c>
      <c r="G170" s="181">
        <f t="shared" ref="G170:M170" si="75">G171</f>
        <v>73000</v>
      </c>
      <c r="H170" s="181">
        <f t="shared" si="75"/>
        <v>26485</v>
      </c>
      <c r="I170" s="181">
        <f t="shared" si="75"/>
        <v>129000</v>
      </c>
      <c r="J170" s="181">
        <f t="shared" si="75"/>
        <v>63000</v>
      </c>
      <c r="K170" s="181">
        <f t="shared" si="75"/>
        <v>63000</v>
      </c>
      <c r="L170" s="181">
        <f t="shared" si="75"/>
        <v>123000</v>
      </c>
      <c r="M170" s="181">
        <f t="shared" si="75"/>
        <v>123000</v>
      </c>
    </row>
    <row r="171" spans="1:13" x14ac:dyDescent="0.25">
      <c r="A171" s="177" t="s">
        <v>29</v>
      </c>
      <c r="B171" s="190" t="s">
        <v>30</v>
      </c>
      <c r="C171" s="179">
        <v>43428.57</v>
      </c>
      <c r="D171" s="179">
        <v>43000</v>
      </c>
      <c r="E171" s="1">
        <v>33000</v>
      </c>
      <c r="F171" s="168" t="b">
        <f>_xlfn.ISFORMULA(Table1[[#This Row],[TEKUĆI PLAN 
2025. rebalans ]])</f>
        <v>0</v>
      </c>
      <c r="G171" s="1">
        <v>73000</v>
      </c>
      <c r="H171" s="1">
        <v>26485</v>
      </c>
      <c r="I171" s="187">
        <v>129000</v>
      </c>
      <c r="J171" s="1">
        <v>63000</v>
      </c>
      <c r="K171" s="1">
        <v>63000</v>
      </c>
      <c r="L171" s="187">
        <v>123000</v>
      </c>
      <c r="M171" s="187">
        <v>123000</v>
      </c>
    </row>
    <row r="172" spans="1:13" x14ac:dyDescent="0.25">
      <c r="A172" s="189" t="s">
        <v>622</v>
      </c>
      <c r="B172" s="189" t="s">
        <v>89</v>
      </c>
      <c r="C172" s="174">
        <f>SUM(C173:C173)</f>
        <v>0</v>
      </c>
      <c r="D172" s="174">
        <f>SUM(D173:D173)</f>
        <v>0</v>
      </c>
      <c r="E172" s="174">
        <f>SUM(E173:E173)</f>
        <v>0</v>
      </c>
      <c r="F172" s="168" t="b">
        <f>_xlfn.ISFORMULA(Table1[[#This Row],[TEKUĆI PLAN 
2025. rebalans ]])</f>
        <v>1</v>
      </c>
      <c r="G172" s="174">
        <f>SUM(G173:G173)</f>
        <v>0</v>
      </c>
      <c r="H172" s="174"/>
      <c r="I172" s="174">
        <f>SUM(I173:I173)</f>
        <v>0</v>
      </c>
      <c r="J172" s="174">
        <f>SUM(J173:J173)</f>
        <v>0</v>
      </c>
      <c r="K172" s="174">
        <f>SUM(K173:K173)</f>
        <v>0</v>
      </c>
      <c r="L172" s="174">
        <f>SUM(L173:L173)</f>
        <v>0</v>
      </c>
      <c r="M172" s="174">
        <f>SUM(M173:M173)</f>
        <v>0</v>
      </c>
    </row>
    <row r="173" spans="1:13" x14ac:dyDescent="0.25">
      <c r="A173" s="161" t="s">
        <v>601</v>
      </c>
      <c r="B173" s="162" t="s">
        <v>11</v>
      </c>
      <c r="C173" s="163"/>
      <c r="D173" s="163">
        <v>0</v>
      </c>
      <c r="E173" s="1"/>
      <c r="F173" s="168" t="b">
        <f>_xlfn.ISFORMULA(Table1[[#This Row],[TEKUĆI PLAN 
2025. rebalans ]])</f>
        <v>0</v>
      </c>
      <c r="G173" s="1"/>
      <c r="H173" s="1"/>
      <c r="I173" s="1"/>
      <c r="J173" s="1"/>
      <c r="K173" s="1"/>
      <c r="L173" s="1"/>
      <c r="M173" s="1"/>
    </row>
    <row r="174" spans="1:13" x14ac:dyDescent="0.25">
      <c r="A174" s="175" t="s">
        <v>37</v>
      </c>
      <c r="B174" s="180" t="s">
        <v>38</v>
      </c>
      <c r="C174" s="181">
        <f>C175</f>
        <v>0</v>
      </c>
      <c r="D174" s="181">
        <f>D175</f>
        <v>0</v>
      </c>
      <c r="E174" s="181">
        <f>E175</f>
        <v>0</v>
      </c>
      <c r="F174" s="168" t="b">
        <f>_xlfn.ISFORMULA(Table1[[#This Row],[TEKUĆI PLAN 
2025. rebalans ]])</f>
        <v>1</v>
      </c>
      <c r="G174" s="181">
        <f>G175</f>
        <v>0</v>
      </c>
      <c r="H174" s="181"/>
      <c r="I174" s="181">
        <f>I175</f>
        <v>0</v>
      </c>
      <c r="J174" s="181">
        <f>J175</f>
        <v>0</v>
      </c>
      <c r="K174" s="181">
        <f>K175</f>
        <v>0</v>
      </c>
      <c r="L174" s="181">
        <f>L175</f>
        <v>0</v>
      </c>
      <c r="M174" s="181">
        <f>M175</f>
        <v>0</v>
      </c>
    </row>
    <row r="175" spans="1:13" x14ac:dyDescent="0.25">
      <c r="A175" s="177" t="s">
        <v>39</v>
      </c>
      <c r="B175" s="190" t="s">
        <v>40</v>
      </c>
      <c r="C175" s="163"/>
      <c r="D175" s="163">
        <v>0</v>
      </c>
      <c r="E175" s="1">
        <v>0</v>
      </c>
      <c r="F175" s="168" t="b">
        <f>_xlfn.ISFORMULA(Table1[[#This Row],[TEKUĆI PLAN 
2025. rebalans ]])</f>
        <v>0</v>
      </c>
      <c r="G175" s="1"/>
      <c r="H175" s="1"/>
      <c r="I175" s="187"/>
      <c r="J175" s="1">
        <v>0</v>
      </c>
      <c r="K175" s="1">
        <v>0</v>
      </c>
      <c r="L175" s="187"/>
      <c r="M175" s="187"/>
    </row>
    <row r="176" spans="1:13" x14ac:dyDescent="0.25">
      <c r="A176" s="189" t="s">
        <v>93</v>
      </c>
      <c r="B176" s="189" t="s">
        <v>94</v>
      </c>
      <c r="C176" s="174">
        <f>C177</f>
        <v>25000</v>
      </c>
      <c r="D176" s="174">
        <f>D179</f>
        <v>400000</v>
      </c>
      <c r="E176" s="174">
        <f>E179</f>
        <v>12000</v>
      </c>
      <c r="F176" s="168" t="b">
        <f>_xlfn.ISFORMULA(Table1[[#This Row],[TEKUĆI PLAN 
2025. rebalans ]])</f>
        <v>1</v>
      </c>
      <c r="G176" s="174">
        <f>G179</f>
        <v>12000</v>
      </c>
      <c r="H176" s="174"/>
      <c r="I176" s="174">
        <f>I179+I181</f>
        <v>50000</v>
      </c>
      <c r="J176" s="174">
        <f>J179+J181</f>
        <v>35000</v>
      </c>
      <c r="K176" s="174">
        <f>K179+K181</f>
        <v>35000</v>
      </c>
      <c r="L176" s="174">
        <f>L179+L181</f>
        <v>50000</v>
      </c>
      <c r="M176" s="174">
        <f>M179+M181</f>
        <v>50000</v>
      </c>
    </row>
    <row r="177" spans="1:13" x14ac:dyDescent="0.25">
      <c r="A177" s="161" t="s">
        <v>601</v>
      </c>
      <c r="B177" s="162" t="s">
        <v>11</v>
      </c>
      <c r="C177" s="163">
        <v>25000</v>
      </c>
      <c r="D177" s="163">
        <v>40000</v>
      </c>
      <c r="E177" s="1"/>
      <c r="F177" s="168" t="b">
        <f>_xlfn.ISFORMULA(Table1[[#This Row],[TEKUĆI PLAN 
2025. rebalans ]])</f>
        <v>0</v>
      </c>
      <c r="G177" s="1">
        <v>12000</v>
      </c>
      <c r="H177" s="1"/>
      <c r="I177" s="1">
        <v>10000</v>
      </c>
      <c r="J177" s="1"/>
      <c r="K177" s="1"/>
      <c r="L177" s="1">
        <v>10000</v>
      </c>
      <c r="M177" s="1">
        <v>10000</v>
      </c>
    </row>
    <row r="178" spans="1:13" x14ac:dyDescent="0.25">
      <c r="A178" s="161" t="s">
        <v>603</v>
      </c>
      <c r="B178" s="162" t="s">
        <v>13</v>
      </c>
      <c r="C178" s="165"/>
      <c r="D178" s="165"/>
      <c r="E178" s="1"/>
      <c r="F178" s="1"/>
      <c r="G178" s="1"/>
      <c r="H178" s="1"/>
      <c r="I178" s="2">
        <v>40000</v>
      </c>
      <c r="J178" s="1"/>
      <c r="K178" s="1"/>
      <c r="L178" s="2">
        <v>40000</v>
      </c>
      <c r="M178" s="2">
        <v>40000</v>
      </c>
    </row>
    <row r="179" spans="1:13" x14ac:dyDescent="0.25">
      <c r="A179" s="175" t="s">
        <v>25</v>
      </c>
      <c r="B179" s="180" t="s">
        <v>26</v>
      </c>
      <c r="C179" s="181">
        <f>C180</f>
        <v>25000</v>
      </c>
      <c r="D179" s="181">
        <f>D180</f>
        <v>400000</v>
      </c>
      <c r="E179" s="181">
        <f>E180</f>
        <v>12000</v>
      </c>
      <c r="F179" s="168" t="b">
        <f>_xlfn.ISFORMULA(Table1[[#This Row],[TEKUĆI PLAN 
2025. rebalans ]])</f>
        <v>1</v>
      </c>
      <c r="G179" s="181">
        <f>G180</f>
        <v>12000</v>
      </c>
      <c r="H179" s="181"/>
      <c r="I179" s="181">
        <f>I180</f>
        <v>50000</v>
      </c>
      <c r="J179" s="181">
        <f>J180</f>
        <v>35000</v>
      </c>
      <c r="K179" s="181">
        <f>K180</f>
        <v>35000</v>
      </c>
      <c r="L179" s="181">
        <f>L180</f>
        <v>50000</v>
      </c>
      <c r="M179" s="181">
        <f>M180</f>
        <v>50000</v>
      </c>
    </row>
    <row r="180" spans="1:13" ht="38.25" x14ac:dyDescent="0.25">
      <c r="A180" s="177" t="s">
        <v>33</v>
      </c>
      <c r="B180" s="178" t="s">
        <v>34</v>
      </c>
      <c r="C180" s="179">
        <v>25000</v>
      </c>
      <c r="D180" s="179">
        <v>400000</v>
      </c>
      <c r="E180" s="1">
        <v>12000</v>
      </c>
      <c r="F180" s="168" t="b">
        <f>_xlfn.ISFORMULA(Table1[[#This Row],[TEKUĆI PLAN 
2025. rebalans ]])</f>
        <v>0</v>
      </c>
      <c r="G180" s="1">
        <v>12000</v>
      </c>
      <c r="H180" s="1"/>
      <c r="I180" s="187">
        <v>50000</v>
      </c>
      <c r="J180" s="1">
        <v>35000</v>
      </c>
      <c r="K180" s="1">
        <v>35000</v>
      </c>
      <c r="L180" s="187">
        <v>50000</v>
      </c>
      <c r="M180" s="187">
        <v>50000</v>
      </c>
    </row>
    <row r="181" spans="1:13" x14ac:dyDescent="0.25">
      <c r="A181" s="175" t="s">
        <v>37</v>
      </c>
      <c r="B181" s="180" t="s">
        <v>38</v>
      </c>
      <c r="C181" s="181">
        <f>C182</f>
        <v>0</v>
      </c>
      <c r="D181" s="181">
        <f>D182</f>
        <v>0</v>
      </c>
      <c r="E181" s="181">
        <f>E182</f>
        <v>0</v>
      </c>
      <c r="F181" s="168" t="b">
        <f>_xlfn.ISFORMULA(Table1[[#This Row],[TEKUĆI PLAN 
2025. rebalans ]])</f>
        <v>1</v>
      </c>
      <c r="G181" s="181">
        <f>G182</f>
        <v>0</v>
      </c>
      <c r="H181" s="181"/>
      <c r="I181" s="181">
        <f>I182</f>
        <v>0</v>
      </c>
      <c r="J181" s="181">
        <f>J182</f>
        <v>0</v>
      </c>
      <c r="K181" s="181">
        <f>K182</f>
        <v>0</v>
      </c>
      <c r="L181" s="181">
        <f>L182</f>
        <v>0</v>
      </c>
      <c r="M181" s="181">
        <f>M182</f>
        <v>0</v>
      </c>
    </row>
    <row r="182" spans="1:13" x14ac:dyDescent="0.25">
      <c r="A182" s="177" t="s">
        <v>39</v>
      </c>
      <c r="B182" s="190" t="s">
        <v>40</v>
      </c>
      <c r="C182" s="163"/>
      <c r="D182" s="163">
        <v>0</v>
      </c>
      <c r="E182" s="1">
        <v>0</v>
      </c>
      <c r="F182" s="168" t="b">
        <f>_xlfn.ISFORMULA(Table1[[#This Row],[TEKUĆI PLAN 
2025. rebalans ]])</f>
        <v>0</v>
      </c>
      <c r="G182" s="1"/>
      <c r="H182" s="1"/>
      <c r="I182" s="187"/>
      <c r="J182" s="1">
        <v>0</v>
      </c>
      <c r="K182" s="1">
        <v>0</v>
      </c>
      <c r="L182" s="187"/>
      <c r="M182" s="187"/>
    </row>
    <row r="183" spans="1:13" x14ac:dyDescent="0.25">
      <c r="A183" s="173" t="s">
        <v>619</v>
      </c>
      <c r="B183" s="191" t="s">
        <v>95</v>
      </c>
      <c r="C183" s="174">
        <f>C184+C185</f>
        <v>443654.24</v>
      </c>
      <c r="D183" s="174">
        <f>D184+D185</f>
        <v>0</v>
      </c>
      <c r="E183" s="174">
        <f>E184+E185</f>
        <v>0</v>
      </c>
      <c r="F183" s="168" t="b">
        <f>_xlfn.ISFORMULA(Table1[[#This Row],[TEKUĆI PLAN 
2025. rebalans ]])</f>
        <v>1</v>
      </c>
      <c r="G183" s="174">
        <f>G186</f>
        <v>39000</v>
      </c>
      <c r="H183" s="174">
        <f>H186</f>
        <v>37403</v>
      </c>
      <c r="I183" s="174">
        <f>I184+I185</f>
        <v>0</v>
      </c>
      <c r="J183" s="174">
        <f>J184+J185</f>
        <v>0</v>
      </c>
      <c r="K183" s="174">
        <f>K184+K185</f>
        <v>0</v>
      </c>
      <c r="L183" s="174">
        <f>L184+L185</f>
        <v>0</v>
      </c>
      <c r="M183" s="174">
        <f>M184+M185</f>
        <v>0</v>
      </c>
    </row>
    <row r="184" spans="1:13" x14ac:dyDescent="0.25">
      <c r="A184" s="161" t="s">
        <v>601</v>
      </c>
      <c r="B184" s="162" t="s">
        <v>11</v>
      </c>
      <c r="C184" s="163">
        <v>241602.14</v>
      </c>
      <c r="D184" s="163">
        <v>0</v>
      </c>
      <c r="E184" s="1"/>
      <c r="F184" s="168" t="b">
        <f>_xlfn.ISFORMULA(Table1[[#This Row],[TEKUĆI PLAN 
2025. rebalans ]])</f>
        <v>0</v>
      </c>
      <c r="G184" s="1">
        <v>39000</v>
      </c>
      <c r="H184" s="1"/>
      <c r="I184" s="1">
        <v>0</v>
      </c>
      <c r="J184" s="1"/>
      <c r="K184" s="1"/>
      <c r="L184" s="1"/>
      <c r="M184" s="1"/>
    </row>
    <row r="185" spans="1:13" x14ac:dyDescent="0.25">
      <c r="A185" s="161" t="s">
        <v>617</v>
      </c>
      <c r="B185" s="162" t="s">
        <v>15</v>
      </c>
      <c r="C185" s="163">
        <v>202052.1</v>
      </c>
      <c r="D185" s="163">
        <v>0</v>
      </c>
      <c r="E185" s="1"/>
      <c r="F185" s="168" t="b">
        <f>_xlfn.ISFORMULA(Table1[[#This Row],[TEKUĆI PLAN 
2025. rebalans ]])</f>
        <v>0</v>
      </c>
      <c r="G185" s="1"/>
      <c r="H185" s="1"/>
      <c r="I185" s="1"/>
      <c r="J185" s="1"/>
      <c r="K185" s="1"/>
      <c r="L185" s="1"/>
      <c r="M185" s="1"/>
    </row>
    <row r="186" spans="1:13" x14ac:dyDescent="0.25">
      <c r="A186" s="175" t="s">
        <v>37</v>
      </c>
      <c r="B186" s="180" t="s">
        <v>38</v>
      </c>
      <c r="C186" s="181">
        <f>C187</f>
        <v>443654.24</v>
      </c>
      <c r="D186" s="181">
        <f>D187</f>
        <v>0</v>
      </c>
      <c r="E186" s="181">
        <f>E187</f>
        <v>0</v>
      </c>
      <c r="F186" s="168" t="b">
        <f>_xlfn.ISFORMULA(Table1[[#This Row],[TEKUĆI PLAN 
2025. rebalans ]])</f>
        <v>1</v>
      </c>
      <c r="G186" s="181">
        <f t="shared" ref="G186:M186" si="76">G187</f>
        <v>39000</v>
      </c>
      <c r="H186" s="181">
        <f t="shared" si="76"/>
        <v>37403</v>
      </c>
      <c r="I186" s="181">
        <f t="shared" si="76"/>
        <v>0</v>
      </c>
      <c r="J186" s="181">
        <f t="shared" si="76"/>
        <v>0</v>
      </c>
      <c r="K186" s="181">
        <f t="shared" si="76"/>
        <v>0</v>
      </c>
      <c r="L186" s="181">
        <f t="shared" si="76"/>
        <v>0</v>
      </c>
      <c r="M186" s="181">
        <f t="shared" si="76"/>
        <v>0</v>
      </c>
    </row>
    <row r="187" spans="1:13" x14ac:dyDescent="0.25">
      <c r="A187" s="177" t="s">
        <v>39</v>
      </c>
      <c r="B187" s="190" t="s">
        <v>40</v>
      </c>
      <c r="C187" s="179">
        <v>443654.24</v>
      </c>
      <c r="D187" s="179">
        <v>0</v>
      </c>
      <c r="E187" s="1">
        <v>0</v>
      </c>
      <c r="F187" s="168" t="b">
        <f>_xlfn.ISFORMULA(Table1[[#This Row],[TEKUĆI PLAN 
2025. rebalans ]])</f>
        <v>0</v>
      </c>
      <c r="G187" s="1">
        <v>39000</v>
      </c>
      <c r="H187" s="1">
        <v>37403</v>
      </c>
      <c r="I187" s="187">
        <v>0</v>
      </c>
      <c r="J187" s="1">
        <v>0</v>
      </c>
      <c r="K187" s="1">
        <v>0</v>
      </c>
      <c r="L187" s="187"/>
      <c r="M187" s="187"/>
    </row>
    <row r="188" spans="1:13" x14ac:dyDescent="0.25">
      <c r="A188" s="173" t="s">
        <v>620</v>
      </c>
      <c r="B188" s="191" t="s">
        <v>96</v>
      </c>
      <c r="C188" s="174">
        <f t="shared" ref="C188:E191" si="77">C189</f>
        <v>15771.47</v>
      </c>
      <c r="D188" s="174">
        <f t="shared" si="77"/>
        <v>0</v>
      </c>
      <c r="E188" s="174">
        <f t="shared" si="77"/>
        <v>7250</v>
      </c>
      <c r="F188" s="168" t="b">
        <f>_xlfn.ISFORMULA(Table1[[#This Row],[TEKUĆI PLAN 
2025. rebalans ]])</f>
        <v>1</v>
      </c>
      <c r="G188" s="174">
        <f>G189+G190</f>
        <v>9500</v>
      </c>
      <c r="H188" s="174">
        <f t="shared" ref="H188:M188" si="78">H189+H190</f>
        <v>0</v>
      </c>
      <c r="I188" s="174">
        <f t="shared" si="78"/>
        <v>0</v>
      </c>
      <c r="J188" s="174">
        <f t="shared" si="78"/>
        <v>0</v>
      </c>
      <c r="K188" s="174">
        <f t="shared" si="78"/>
        <v>0</v>
      </c>
      <c r="L188" s="174">
        <f t="shared" si="78"/>
        <v>0</v>
      </c>
      <c r="M188" s="174">
        <f t="shared" si="78"/>
        <v>0</v>
      </c>
    </row>
    <row r="189" spans="1:13" x14ac:dyDescent="0.25">
      <c r="A189" s="161" t="s">
        <v>617</v>
      </c>
      <c r="B189" s="162" t="s">
        <v>15</v>
      </c>
      <c r="C189" s="163">
        <f>C191</f>
        <v>15771.47</v>
      </c>
      <c r="D189" s="163">
        <f>D191</f>
        <v>0</v>
      </c>
      <c r="E189" s="163">
        <f>E191</f>
        <v>7250</v>
      </c>
      <c r="F189" s="168" t="b">
        <f>_xlfn.ISFORMULA(Table1[[#This Row],[TEKUĆI PLAN 
2025. rebalans ]])</f>
        <v>1</v>
      </c>
      <c r="G189" s="163">
        <v>0</v>
      </c>
      <c r="H189" s="163"/>
      <c r="I189" s="163">
        <f>I191</f>
        <v>0</v>
      </c>
      <c r="J189" s="163">
        <f>J191</f>
        <v>0</v>
      </c>
      <c r="K189" s="163">
        <f>K191</f>
        <v>0</v>
      </c>
      <c r="L189" s="163">
        <f>L191</f>
        <v>0</v>
      </c>
      <c r="M189" s="163">
        <f>M191</f>
        <v>0</v>
      </c>
    </row>
    <row r="190" spans="1:13" x14ac:dyDescent="0.25">
      <c r="A190" s="161" t="s">
        <v>601</v>
      </c>
      <c r="B190" s="162" t="s">
        <v>11</v>
      </c>
      <c r="C190" s="165"/>
      <c r="D190" s="165"/>
      <c r="E190" s="1"/>
      <c r="F190" s="1"/>
      <c r="G190" s="1">
        <v>9500</v>
      </c>
      <c r="H190" s="1"/>
      <c r="I190" s="165"/>
      <c r="J190" s="1"/>
      <c r="K190" s="1"/>
      <c r="L190" s="165"/>
      <c r="M190" s="165"/>
    </row>
    <row r="191" spans="1:13" x14ac:dyDescent="0.25">
      <c r="A191" s="175" t="s">
        <v>37</v>
      </c>
      <c r="B191" s="180" t="s">
        <v>38</v>
      </c>
      <c r="C191" s="181">
        <f t="shared" si="77"/>
        <v>15771.47</v>
      </c>
      <c r="D191" s="181">
        <f t="shared" si="77"/>
        <v>0</v>
      </c>
      <c r="E191" s="181">
        <f t="shared" si="77"/>
        <v>7250</v>
      </c>
      <c r="F191" s="168" t="b">
        <f>_xlfn.ISFORMULA(Table1[[#This Row],[TEKUĆI PLAN 
2025. rebalans ]])</f>
        <v>1</v>
      </c>
      <c r="G191" s="181">
        <f t="shared" ref="G191:M191" si="79">G192</f>
        <v>9500</v>
      </c>
      <c r="H191" s="181">
        <f t="shared" si="79"/>
        <v>7250</v>
      </c>
      <c r="I191" s="181">
        <f t="shared" si="79"/>
        <v>0</v>
      </c>
      <c r="J191" s="181">
        <f t="shared" si="79"/>
        <v>0</v>
      </c>
      <c r="K191" s="181">
        <f t="shared" si="79"/>
        <v>0</v>
      </c>
      <c r="L191" s="181">
        <f t="shared" si="79"/>
        <v>0</v>
      </c>
      <c r="M191" s="181">
        <f t="shared" si="79"/>
        <v>0</v>
      </c>
    </row>
    <row r="192" spans="1:13" x14ac:dyDescent="0.25">
      <c r="A192" s="177" t="s">
        <v>39</v>
      </c>
      <c r="B192" s="190" t="s">
        <v>40</v>
      </c>
      <c r="C192" s="179">
        <v>15771.47</v>
      </c>
      <c r="D192" s="179">
        <v>0</v>
      </c>
      <c r="E192" s="1">
        <v>7250</v>
      </c>
      <c r="F192" s="168" t="b">
        <f>_xlfn.ISFORMULA(Table1[[#This Row],[TEKUĆI PLAN 
2025. rebalans ]])</f>
        <v>0</v>
      </c>
      <c r="G192" s="1">
        <v>9500</v>
      </c>
      <c r="H192" s="1">
        <v>7250</v>
      </c>
      <c r="I192" s="187">
        <v>0</v>
      </c>
      <c r="J192" s="1">
        <v>0</v>
      </c>
      <c r="K192" s="1">
        <v>0</v>
      </c>
      <c r="L192" s="187"/>
      <c r="M192" s="187"/>
    </row>
    <row r="193" spans="1:13" x14ac:dyDescent="0.25">
      <c r="A193" s="169" t="s">
        <v>97</v>
      </c>
      <c r="B193" s="170" t="s">
        <v>98</v>
      </c>
      <c r="C193" s="171">
        <f>C194+C198</f>
        <v>5406.15</v>
      </c>
      <c r="D193" s="171">
        <f>D194+D198</f>
        <v>27000</v>
      </c>
      <c r="E193" s="171">
        <f>E194+E198</f>
        <v>24000</v>
      </c>
      <c r="F193" s="168" t="b">
        <f>_xlfn.ISFORMULA(Table1[[#This Row],[TEKUĆI PLAN 
2025. rebalans ]])</f>
        <v>1</v>
      </c>
      <c r="G193" s="171">
        <f>G194+G198</f>
        <v>20000</v>
      </c>
      <c r="H193" s="171"/>
      <c r="I193" s="171">
        <f>I194+I198</f>
        <v>27000</v>
      </c>
      <c r="J193" s="171">
        <f>J194+J198</f>
        <v>0</v>
      </c>
      <c r="K193" s="171">
        <f>K194+K198</f>
        <v>0</v>
      </c>
      <c r="L193" s="171">
        <f>L194+L198</f>
        <v>35000</v>
      </c>
      <c r="M193" s="171">
        <f>M194+M198</f>
        <v>35000</v>
      </c>
    </row>
    <row r="194" spans="1:13" x14ac:dyDescent="0.25">
      <c r="A194" s="173" t="s">
        <v>23</v>
      </c>
      <c r="B194" s="191" t="s">
        <v>99</v>
      </c>
      <c r="C194" s="174">
        <f>C195</f>
        <v>3906.15</v>
      </c>
      <c r="D194" s="174">
        <f>D195</f>
        <v>12000</v>
      </c>
      <c r="E194" s="174">
        <f>E196</f>
        <v>12000</v>
      </c>
      <c r="F194" s="168" t="b">
        <f>_xlfn.ISFORMULA(Table1[[#This Row],[TEKUĆI PLAN 
2025. rebalans ]])</f>
        <v>1</v>
      </c>
      <c r="G194" s="174">
        <f>G196</f>
        <v>0</v>
      </c>
      <c r="H194" s="174"/>
      <c r="I194" s="174">
        <f>I195</f>
        <v>7000</v>
      </c>
      <c r="J194" s="174">
        <f>J195</f>
        <v>0</v>
      </c>
      <c r="K194" s="174">
        <f>K195</f>
        <v>0</v>
      </c>
      <c r="L194" s="174">
        <f>L195</f>
        <v>10000</v>
      </c>
      <c r="M194" s="174">
        <f>M195</f>
        <v>10000</v>
      </c>
    </row>
    <row r="195" spans="1:13" x14ac:dyDescent="0.25">
      <c r="A195" s="161" t="s">
        <v>601</v>
      </c>
      <c r="B195" s="162" t="s">
        <v>11</v>
      </c>
      <c r="C195" s="163">
        <v>3906.15</v>
      </c>
      <c r="D195" s="163">
        <v>12000</v>
      </c>
      <c r="E195" s="1"/>
      <c r="F195" s="168" t="b">
        <f>_xlfn.ISFORMULA(Table1[[#This Row],[TEKUĆI PLAN 
2025. rebalans ]])</f>
        <v>0</v>
      </c>
      <c r="G195" s="1"/>
      <c r="H195" s="1"/>
      <c r="I195" s="1">
        <v>7000</v>
      </c>
      <c r="J195" s="1"/>
      <c r="K195" s="1"/>
      <c r="L195" s="1">
        <v>10000</v>
      </c>
      <c r="M195" s="1">
        <v>10000</v>
      </c>
    </row>
    <row r="196" spans="1:13" x14ac:dyDescent="0.25">
      <c r="A196" s="175" t="s">
        <v>25</v>
      </c>
      <c r="B196" s="180" t="s">
        <v>26</v>
      </c>
      <c r="C196" s="181">
        <f>C197</f>
        <v>3906.15</v>
      </c>
      <c r="D196" s="181">
        <f>D197</f>
        <v>12000</v>
      </c>
      <c r="E196" s="181">
        <f>E197</f>
        <v>12000</v>
      </c>
      <c r="F196" s="168" t="b">
        <f>_xlfn.ISFORMULA(Table1[[#This Row],[TEKUĆI PLAN 
2025. rebalans ]])</f>
        <v>1</v>
      </c>
      <c r="G196" s="181">
        <f>G197</f>
        <v>0</v>
      </c>
      <c r="H196" s="181"/>
      <c r="I196" s="181">
        <f>I197</f>
        <v>7000</v>
      </c>
      <c r="J196" s="181">
        <f>J197</f>
        <v>13000</v>
      </c>
      <c r="K196" s="181">
        <f>K197</f>
        <v>13000</v>
      </c>
      <c r="L196" s="181">
        <f>L197</f>
        <v>10000</v>
      </c>
      <c r="M196" s="181">
        <f>M197</f>
        <v>10000</v>
      </c>
    </row>
    <row r="197" spans="1:13" x14ac:dyDescent="0.25">
      <c r="A197" s="177" t="s">
        <v>29</v>
      </c>
      <c r="B197" s="190" t="s">
        <v>30</v>
      </c>
      <c r="C197" s="179">
        <v>3906.15</v>
      </c>
      <c r="D197" s="179">
        <v>12000</v>
      </c>
      <c r="E197" s="1">
        <v>12000</v>
      </c>
      <c r="F197" s="168" t="b">
        <f>_xlfn.ISFORMULA(Table1[[#This Row],[TEKUĆI PLAN 
2025. rebalans ]])</f>
        <v>0</v>
      </c>
      <c r="G197" s="1"/>
      <c r="H197" s="1"/>
      <c r="I197" s="192">
        <v>7000</v>
      </c>
      <c r="J197" s="1">
        <v>13000</v>
      </c>
      <c r="K197" s="1">
        <v>13000</v>
      </c>
      <c r="L197" s="192">
        <v>10000</v>
      </c>
      <c r="M197" s="192">
        <v>10000</v>
      </c>
    </row>
    <row r="198" spans="1:13" x14ac:dyDescent="0.25">
      <c r="A198" s="173" t="s">
        <v>31</v>
      </c>
      <c r="B198" s="191" t="s">
        <v>100</v>
      </c>
      <c r="C198" s="174">
        <f>C199</f>
        <v>1500</v>
      </c>
      <c r="D198" s="174">
        <f>D200</f>
        <v>15000</v>
      </c>
      <c r="E198" s="174">
        <f>E200</f>
        <v>12000</v>
      </c>
      <c r="F198" s="168" t="b">
        <f>_xlfn.ISFORMULA(Table1[[#This Row],[TEKUĆI PLAN 
2025. rebalans ]])</f>
        <v>1</v>
      </c>
      <c r="G198" s="174">
        <f>G200</f>
        <v>20000</v>
      </c>
      <c r="H198" s="174"/>
      <c r="I198" s="174">
        <f>I200</f>
        <v>20000</v>
      </c>
      <c r="J198" s="174">
        <f>J199</f>
        <v>0</v>
      </c>
      <c r="K198" s="174">
        <f>K199</f>
        <v>0</v>
      </c>
      <c r="L198" s="174">
        <f>L199</f>
        <v>25000</v>
      </c>
      <c r="M198" s="174">
        <f>M199</f>
        <v>25000</v>
      </c>
    </row>
    <row r="199" spans="1:13" x14ac:dyDescent="0.25">
      <c r="A199" s="161" t="s">
        <v>601</v>
      </c>
      <c r="B199" s="162" t="s">
        <v>11</v>
      </c>
      <c r="C199" s="163">
        <v>1500</v>
      </c>
      <c r="D199" s="163">
        <v>12660</v>
      </c>
      <c r="E199" s="1"/>
      <c r="F199" s="168" t="b">
        <f>_xlfn.ISFORMULA(Table1[[#This Row],[TEKUĆI PLAN 
2025. rebalans ]])</f>
        <v>0</v>
      </c>
      <c r="G199" s="1">
        <v>20000</v>
      </c>
      <c r="H199" s="1"/>
      <c r="I199" s="1">
        <v>20000</v>
      </c>
      <c r="J199" s="1"/>
      <c r="K199" s="1"/>
      <c r="L199" s="1">
        <v>25000</v>
      </c>
      <c r="M199" s="1">
        <v>25000</v>
      </c>
    </row>
    <row r="200" spans="1:13" x14ac:dyDescent="0.25">
      <c r="A200" s="175" t="s">
        <v>25</v>
      </c>
      <c r="B200" s="180" t="s">
        <v>26</v>
      </c>
      <c r="C200" s="181">
        <f>C201</f>
        <v>1500</v>
      </c>
      <c r="D200" s="181">
        <f>D201</f>
        <v>15000</v>
      </c>
      <c r="E200" s="181">
        <f>E201</f>
        <v>12000</v>
      </c>
      <c r="F200" s="168" t="b">
        <f>_xlfn.ISFORMULA(Table1[[#This Row],[TEKUĆI PLAN 
2025. rebalans ]])</f>
        <v>1</v>
      </c>
      <c r="G200" s="181">
        <f>G201</f>
        <v>20000</v>
      </c>
      <c r="H200" s="181"/>
      <c r="I200" s="181">
        <f>I201</f>
        <v>20000</v>
      </c>
      <c r="J200" s="181">
        <f>J201</f>
        <v>8748</v>
      </c>
      <c r="K200" s="181">
        <f>K201</f>
        <v>8748</v>
      </c>
      <c r="L200" s="181">
        <f>L201</f>
        <v>25000</v>
      </c>
      <c r="M200" s="181">
        <f>M201</f>
        <v>25000</v>
      </c>
    </row>
    <row r="201" spans="1:13" ht="38.25" x14ac:dyDescent="0.25">
      <c r="A201" s="177" t="s">
        <v>33</v>
      </c>
      <c r="B201" s="178" t="s">
        <v>34</v>
      </c>
      <c r="C201" s="179">
        <v>1500</v>
      </c>
      <c r="D201" s="179">
        <v>15000</v>
      </c>
      <c r="E201" s="1">
        <v>12000</v>
      </c>
      <c r="F201" s="168" t="b">
        <f>_xlfn.ISFORMULA(Table1[[#This Row],[TEKUĆI PLAN 
2025. rebalans ]])</f>
        <v>0</v>
      </c>
      <c r="G201" s="1">
        <v>20000</v>
      </c>
      <c r="H201" s="1"/>
      <c r="I201" s="192">
        <v>20000</v>
      </c>
      <c r="J201" s="1">
        <v>8748</v>
      </c>
      <c r="K201" s="1">
        <v>8748</v>
      </c>
      <c r="L201" s="192">
        <v>25000</v>
      </c>
      <c r="M201" s="192">
        <v>25000</v>
      </c>
    </row>
    <row r="202" spans="1:13" x14ac:dyDescent="0.25">
      <c r="A202" s="169" t="s">
        <v>101</v>
      </c>
      <c r="B202" s="170" t="s">
        <v>102</v>
      </c>
      <c r="C202" s="171">
        <f t="shared" ref="C202:M202" si="80">C203+C207+C211</f>
        <v>196259.34</v>
      </c>
      <c r="D202" s="171">
        <f t="shared" si="80"/>
        <v>102000</v>
      </c>
      <c r="E202" s="171">
        <f t="shared" si="80"/>
        <v>297000</v>
      </c>
      <c r="F202" s="171">
        <f t="shared" si="80"/>
        <v>3</v>
      </c>
      <c r="G202" s="171">
        <f t="shared" si="80"/>
        <v>172000</v>
      </c>
      <c r="H202" s="171">
        <f t="shared" si="80"/>
        <v>50618</v>
      </c>
      <c r="I202" s="171">
        <f t="shared" si="80"/>
        <v>247000</v>
      </c>
      <c r="J202" s="171">
        <f t="shared" si="80"/>
        <v>45000</v>
      </c>
      <c r="K202" s="171">
        <f t="shared" si="80"/>
        <v>45000</v>
      </c>
      <c r="L202" s="171">
        <f t="shared" si="80"/>
        <v>175000</v>
      </c>
      <c r="M202" s="171">
        <f t="shared" si="80"/>
        <v>175000</v>
      </c>
    </row>
    <row r="203" spans="1:13" x14ac:dyDescent="0.25">
      <c r="A203" s="173" t="s">
        <v>23</v>
      </c>
      <c r="B203" s="191" t="s">
        <v>103</v>
      </c>
      <c r="C203" s="174">
        <f>C204</f>
        <v>39059.339999999997</v>
      </c>
      <c r="D203" s="174">
        <f>D204</f>
        <v>0</v>
      </c>
      <c r="E203" s="174">
        <f t="shared" ref="E203:K203" si="81">E205</f>
        <v>40000</v>
      </c>
      <c r="F203" s="174" t="b">
        <f t="shared" si="81"/>
        <v>1</v>
      </c>
      <c r="G203" s="174">
        <f t="shared" si="81"/>
        <v>25000</v>
      </c>
      <c r="H203" s="174">
        <f t="shared" si="81"/>
        <v>9103</v>
      </c>
      <c r="I203" s="174">
        <f t="shared" si="81"/>
        <v>25000</v>
      </c>
      <c r="J203" s="174">
        <f t="shared" si="81"/>
        <v>45000</v>
      </c>
      <c r="K203" s="174">
        <f t="shared" si="81"/>
        <v>45000</v>
      </c>
      <c r="L203" s="174">
        <f>L204</f>
        <v>25000</v>
      </c>
      <c r="M203" s="174">
        <f>M204</f>
        <v>25000</v>
      </c>
    </row>
    <row r="204" spans="1:13" x14ac:dyDescent="0.25">
      <c r="A204" s="161" t="s">
        <v>601</v>
      </c>
      <c r="B204" s="162" t="s">
        <v>11</v>
      </c>
      <c r="C204" s="163">
        <v>39059.339999999997</v>
      </c>
      <c r="D204" s="163">
        <v>0</v>
      </c>
      <c r="E204" s="1">
        <v>40000</v>
      </c>
      <c r="F204" s="168" t="b">
        <f>_xlfn.ISFORMULA(Table1[[#This Row],[TEKUĆI PLAN 
2025. rebalans ]])</f>
        <v>0</v>
      </c>
      <c r="G204" s="1">
        <v>25000</v>
      </c>
      <c r="H204" s="1"/>
      <c r="I204" s="1">
        <v>25000</v>
      </c>
      <c r="J204" s="1"/>
      <c r="K204" s="1"/>
      <c r="L204" s="1">
        <v>25000</v>
      </c>
      <c r="M204" s="1">
        <v>25000</v>
      </c>
    </row>
    <row r="205" spans="1:13" x14ac:dyDescent="0.25">
      <c r="A205" s="175" t="s">
        <v>25</v>
      </c>
      <c r="B205" s="180" t="s">
        <v>26</v>
      </c>
      <c r="C205" s="181">
        <f>C206</f>
        <v>39059.339999999997</v>
      </c>
      <c r="D205" s="181">
        <f>D206</f>
        <v>0</v>
      </c>
      <c r="E205" s="181">
        <f>E206</f>
        <v>40000</v>
      </c>
      <c r="F205" s="168" t="b">
        <f>_xlfn.ISFORMULA(Table1[[#This Row],[TEKUĆI PLAN 
2025. rebalans ]])</f>
        <v>1</v>
      </c>
      <c r="G205" s="181">
        <f t="shared" ref="G205:M205" si="82">G206</f>
        <v>25000</v>
      </c>
      <c r="H205" s="181">
        <f t="shared" si="82"/>
        <v>9103</v>
      </c>
      <c r="I205" s="181">
        <f t="shared" si="82"/>
        <v>25000</v>
      </c>
      <c r="J205" s="181">
        <f t="shared" si="82"/>
        <v>45000</v>
      </c>
      <c r="K205" s="181">
        <f t="shared" si="82"/>
        <v>45000</v>
      </c>
      <c r="L205" s="181">
        <f t="shared" si="82"/>
        <v>25000</v>
      </c>
      <c r="M205" s="181">
        <f t="shared" si="82"/>
        <v>25000</v>
      </c>
    </row>
    <row r="206" spans="1:13" x14ac:dyDescent="0.25">
      <c r="A206" s="177" t="s">
        <v>29</v>
      </c>
      <c r="B206" s="190" t="s">
        <v>30</v>
      </c>
      <c r="C206" s="179">
        <v>39059.339999999997</v>
      </c>
      <c r="D206" s="179">
        <v>0</v>
      </c>
      <c r="E206" s="1">
        <v>40000</v>
      </c>
      <c r="F206" s="168" t="b">
        <f>_xlfn.ISFORMULA(Table1[[#This Row],[TEKUĆI PLAN 
2025. rebalans ]])</f>
        <v>0</v>
      </c>
      <c r="G206" s="1">
        <v>25000</v>
      </c>
      <c r="H206" s="1">
        <v>9103</v>
      </c>
      <c r="I206" s="192">
        <v>25000</v>
      </c>
      <c r="J206" s="1">
        <v>45000</v>
      </c>
      <c r="K206" s="1">
        <v>45000</v>
      </c>
      <c r="L206" s="192">
        <v>25000</v>
      </c>
      <c r="M206" s="192">
        <v>25000</v>
      </c>
    </row>
    <row r="207" spans="1:13" x14ac:dyDescent="0.25">
      <c r="A207" s="173" t="s">
        <v>31</v>
      </c>
      <c r="B207" s="191" t="s">
        <v>104</v>
      </c>
      <c r="C207" s="174">
        <f>C208</f>
        <v>57200</v>
      </c>
      <c r="D207" s="174">
        <f>D208</f>
        <v>72000</v>
      </c>
      <c r="E207" s="174">
        <f>E209</f>
        <v>72000</v>
      </c>
      <c r="F207" s="168" t="b">
        <f>_xlfn.ISFORMULA(Table1[[#This Row],[TEKUĆI PLAN 
2025. rebalans ]])</f>
        <v>1</v>
      </c>
      <c r="G207" s="174">
        <f>G209</f>
        <v>72000</v>
      </c>
      <c r="H207" s="174">
        <f>H209</f>
        <v>14000</v>
      </c>
      <c r="I207" s="174">
        <f>I209</f>
        <v>72000</v>
      </c>
      <c r="J207" s="174">
        <f>J208</f>
        <v>0</v>
      </c>
      <c r="K207" s="174">
        <f>K208</f>
        <v>0</v>
      </c>
      <c r="L207" s="174">
        <f>L208</f>
        <v>75000</v>
      </c>
      <c r="M207" s="174">
        <f>M208</f>
        <v>75000</v>
      </c>
    </row>
    <row r="208" spans="1:13" x14ac:dyDescent="0.25">
      <c r="A208" s="161" t="s">
        <v>601</v>
      </c>
      <c r="B208" s="162" t="s">
        <v>11</v>
      </c>
      <c r="C208" s="163">
        <v>57200</v>
      </c>
      <c r="D208" s="163">
        <v>72000</v>
      </c>
      <c r="E208" s="1"/>
      <c r="F208" s="168" t="b">
        <f>_xlfn.ISFORMULA(Table1[[#This Row],[TEKUĆI PLAN 
2025. rebalans ]])</f>
        <v>0</v>
      </c>
      <c r="G208" s="1">
        <v>72000</v>
      </c>
      <c r="H208" s="1"/>
      <c r="I208" s="1">
        <v>72000</v>
      </c>
      <c r="J208" s="1"/>
      <c r="K208" s="1"/>
      <c r="L208" s="1">
        <v>75000</v>
      </c>
      <c r="M208" s="1">
        <v>75000</v>
      </c>
    </row>
    <row r="209" spans="1:13" x14ac:dyDescent="0.25">
      <c r="A209" s="175" t="s">
        <v>25</v>
      </c>
      <c r="B209" s="180" t="s">
        <v>26</v>
      </c>
      <c r="C209" s="181">
        <f>C210</f>
        <v>57200</v>
      </c>
      <c r="D209" s="181">
        <f>D210</f>
        <v>72000</v>
      </c>
      <c r="E209" s="181">
        <f>E210</f>
        <v>72000</v>
      </c>
      <c r="F209" s="168" t="b">
        <f>_xlfn.ISFORMULA(Table1[[#This Row],[TEKUĆI PLAN 
2025. rebalans ]])</f>
        <v>1</v>
      </c>
      <c r="G209" s="181">
        <f t="shared" ref="G209:M209" si="83">G210</f>
        <v>72000</v>
      </c>
      <c r="H209" s="181">
        <f t="shared" si="83"/>
        <v>14000</v>
      </c>
      <c r="I209" s="181">
        <f t="shared" si="83"/>
        <v>72000</v>
      </c>
      <c r="J209" s="181">
        <f t="shared" si="83"/>
        <v>75000</v>
      </c>
      <c r="K209" s="181">
        <f t="shared" si="83"/>
        <v>75000</v>
      </c>
      <c r="L209" s="181">
        <f t="shared" si="83"/>
        <v>75000</v>
      </c>
      <c r="M209" s="181">
        <f t="shared" si="83"/>
        <v>75000</v>
      </c>
    </row>
    <row r="210" spans="1:13" ht="38.25" x14ac:dyDescent="0.25">
      <c r="A210" s="177" t="s">
        <v>33</v>
      </c>
      <c r="B210" s="178" t="s">
        <v>34</v>
      </c>
      <c r="C210" s="179">
        <v>57200</v>
      </c>
      <c r="D210" s="179">
        <v>72000</v>
      </c>
      <c r="E210" s="1">
        <v>72000</v>
      </c>
      <c r="F210" s="168" t="b">
        <f>_xlfn.ISFORMULA(Table1[[#This Row],[TEKUĆI PLAN 
2025. rebalans ]])</f>
        <v>0</v>
      </c>
      <c r="G210" s="1">
        <v>72000</v>
      </c>
      <c r="H210" s="1">
        <v>14000</v>
      </c>
      <c r="I210" s="192">
        <v>72000</v>
      </c>
      <c r="J210" s="1">
        <v>75000</v>
      </c>
      <c r="K210" s="1">
        <v>75000</v>
      </c>
      <c r="L210" s="192">
        <v>75000</v>
      </c>
      <c r="M210" s="192">
        <v>75000</v>
      </c>
    </row>
    <row r="211" spans="1:13" x14ac:dyDescent="0.25">
      <c r="A211" s="172" t="s">
        <v>35</v>
      </c>
      <c r="B211" s="173" t="s">
        <v>105</v>
      </c>
      <c r="C211" s="174">
        <f>C212</f>
        <v>100000</v>
      </c>
      <c r="D211" s="174">
        <f>D212</f>
        <v>30000</v>
      </c>
      <c r="E211" s="174">
        <f>E214</f>
        <v>185000</v>
      </c>
      <c r="F211" s="168" t="b">
        <f>_xlfn.ISFORMULA(Table1[[#This Row],[TEKUĆI PLAN 
2025. rebalans ]])</f>
        <v>1</v>
      </c>
      <c r="G211" s="174">
        <f>G214</f>
        <v>75000</v>
      </c>
      <c r="H211" s="174">
        <f>H214</f>
        <v>27515</v>
      </c>
      <c r="I211" s="174">
        <f>I214</f>
        <v>150000</v>
      </c>
      <c r="J211" s="174">
        <f>J212</f>
        <v>0</v>
      </c>
      <c r="K211" s="174">
        <f>K212</f>
        <v>0</v>
      </c>
      <c r="L211" s="174">
        <f>L214</f>
        <v>75000</v>
      </c>
      <c r="M211" s="174">
        <f>M214</f>
        <v>75000</v>
      </c>
    </row>
    <row r="212" spans="1:13" x14ac:dyDescent="0.25">
      <c r="A212" s="161" t="s">
        <v>601</v>
      </c>
      <c r="B212" s="162" t="s">
        <v>11</v>
      </c>
      <c r="C212" s="188">
        <v>100000</v>
      </c>
      <c r="D212" s="188">
        <v>30000</v>
      </c>
      <c r="E212" s="188"/>
      <c r="F212" s="168" t="b">
        <f>_xlfn.ISFORMULA(Table1[[#This Row],[TEKUĆI PLAN 
2025. rebalans ]])</f>
        <v>0</v>
      </c>
      <c r="G212" s="188"/>
      <c r="H212" s="188"/>
      <c r="I212" s="188">
        <v>150000</v>
      </c>
      <c r="J212" s="188"/>
      <c r="K212" s="188"/>
      <c r="L212" s="188"/>
      <c r="M212" s="188"/>
    </row>
    <row r="213" spans="1:13" x14ac:dyDescent="0.25">
      <c r="A213" s="161" t="s">
        <v>626</v>
      </c>
      <c r="B213" s="164" t="s">
        <v>15</v>
      </c>
      <c r="C213" s="188"/>
      <c r="D213" s="188"/>
      <c r="E213" s="1"/>
      <c r="F213" s="1"/>
      <c r="G213" s="1">
        <v>75000</v>
      </c>
      <c r="H213" s="1"/>
      <c r="I213" s="188"/>
      <c r="J213" s="1"/>
      <c r="K213" s="1"/>
      <c r="L213" s="188">
        <v>75000</v>
      </c>
      <c r="M213" s="188">
        <v>75000</v>
      </c>
    </row>
    <row r="214" spans="1:13" x14ac:dyDescent="0.25">
      <c r="A214" s="175" t="s">
        <v>25</v>
      </c>
      <c r="B214" s="180" t="s">
        <v>26</v>
      </c>
      <c r="C214" s="181">
        <f>C215</f>
        <v>100000</v>
      </c>
      <c r="D214" s="181">
        <f>D215</f>
        <v>30000</v>
      </c>
      <c r="E214" s="181">
        <f>E215</f>
        <v>185000</v>
      </c>
      <c r="F214" s="168" t="b">
        <f>_xlfn.ISFORMULA(Table1[[#This Row],[TEKUĆI PLAN 
2025. rebalans ]])</f>
        <v>1</v>
      </c>
      <c r="G214" s="181">
        <f t="shared" ref="G214:M214" si="84">G215</f>
        <v>75000</v>
      </c>
      <c r="H214" s="181">
        <f t="shared" si="84"/>
        <v>27515</v>
      </c>
      <c r="I214" s="181">
        <f t="shared" si="84"/>
        <v>150000</v>
      </c>
      <c r="J214" s="181">
        <f t="shared" si="84"/>
        <v>433000</v>
      </c>
      <c r="K214" s="181">
        <f t="shared" si="84"/>
        <v>433000</v>
      </c>
      <c r="L214" s="181">
        <f t="shared" si="84"/>
        <v>75000</v>
      </c>
      <c r="M214" s="181">
        <f t="shared" si="84"/>
        <v>75000</v>
      </c>
    </row>
    <row r="215" spans="1:13" ht="38.25" x14ac:dyDescent="0.25">
      <c r="A215" s="177" t="s">
        <v>33</v>
      </c>
      <c r="B215" s="178" t="s">
        <v>34</v>
      </c>
      <c r="C215" s="179">
        <v>100000</v>
      </c>
      <c r="D215" s="179">
        <v>30000</v>
      </c>
      <c r="E215" s="1">
        <v>185000</v>
      </c>
      <c r="F215" s="168" t="b">
        <f>_xlfn.ISFORMULA(Table1[[#This Row],[TEKUĆI PLAN 
2025. rebalans ]])</f>
        <v>0</v>
      </c>
      <c r="G215" s="1">
        <v>75000</v>
      </c>
      <c r="H215" s="1">
        <v>27515</v>
      </c>
      <c r="I215" s="192">
        <v>150000</v>
      </c>
      <c r="J215" s="1">
        <v>433000</v>
      </c>
      <c r="K215" s="1">
        <v>433000</v>
      </c>
      <c r="L215" s="192">
        <v>75000</v>
      </c>
      <c r="M215" s="192">
        <v>75000</v>
      </c>
    </row>
    <row r="216" spans="1:13" x14ac:dyDescent="0.25">
      <c r="A216" s="169" t="s">
        <v>106</v>
      </c>
      <c r="B216" s="170" t="s">
        <v>107</v>
      </c>
      <c r="C216" s="171">
        <f>C217+C221+C230+C235</f>
        <v>240572.16</v>
      </c>
      <c r="D216" s="171">
        <f>D217+D221+D230+D235</f>
        <v>211500</v>
      </c>
      <c r="E216" s="171">
        <f>E217+E221+E230+E235</f>
        <v>321500</v>
      </c>
      <c r="F216" s="168" t="b">
        <f>_xlfn.ISFORMULA(Table1[[#This Row],[TEKUĆI PLAN 
2025. rebalans ]])</f>
        <v>1</v>
      </c>
      <c r="G216" s="171">
        <f>G217+G221+G230+G235</f>
        <v>279000</v>
      </c>
      <c r="H216" s="171">
        <f>H221+H230+H235</f>
        <v>78450</v>
      </c>
      <c r="I216" s="171">
        <f>I217+I221+I230+I235</f>
        <v>264500</v>
      </c>
      <c r="J216" s="171">
        <f>J217+J221+J230+J235</f>
        <v>192000</v>
      </c>
      <c r="K216" s="171">
        <f>K217+K221+K230+K235</f>
        <v>192000</v>
      </c>
      <c r="L216" s="171">
        <f>L217+L221+L230+L235</f>
        <v>255000</v>
      </c>
      <c r="M216" s="171">
        <f>M217+M221+M230+M235</f>
        <v>255000</v>
      </c>
    </row>
    <row r="217" spans="1:13" x14ac:dyDescent="0.25">
      <c r="A217" s="172" t="s">
        <v>23</v>
      </c>
      <c r="B217" s="173" t="s">
        <v>108</v>
      </c>
      <c r="C217" s="174">
        <f>C218</f>
        <v>5176.21</v>
      </c>
      <c r="D217" s="174">
        <f>D218</f>
        <v>0</v>
      </c>
      <c r="E217" s="174">
        <f>E218</f>
        <v>0</v>
      </c>
      <c r="F217" s="168" t="b">
        <f>_xlfn.ISFORMULA(Table1[[#This Row],[TEKUĆI PLAN 
2025. rebalans ]])</f>
        <v>1</v>
      </c>
      <c r="G217" s="174">
        <f>G218</f>
        <v>0</v>
      </c>
      <c r="H217" s="174"/>
      <c r="I217" s="174">
        <f>I218</f>
        <v>0</v>
      </c>
      <c r="J217" s="174">
        <f>J218</f>
        <v>0</v>
      </c>
      <c r="K217" s="174">
        <f>K218</f>
        <v>0</v>
      </c>
      <c r="L217" s="174">
        <f>L218</f>
        <v>0</v>
      </c>
      <c r="M217" s="174">
        <f>M218</f>
        <v>0</v>
      </c>
    </row>
    <row r="218" spans="1:13" x14ac:dyDescent="0.25">
      <c r="A218" s="161" t="s">
        <v>601</v>
      </c>
      <c r="B218" s="162" t="s">
        <v>11</v>
      </c>
      <c r="C218" s="163">
        <v>5176.21</v>
      </c>
      <c r="D218" s="163">
        <v>0</v>
      </c>
      <c r="E218" s="1"/>
      <c r="F218" s="168" t="b">
        <f>_xlfn.ISFORMULA(Table1[[#This Row],[TEKUĆI PLAN 
2025. rebalans ]])</f>
        <v>0</v>
      </c>
      <c r="G218" s="1"/>
      <c r="H218" s="1"/>
      <c r="I218" s="1"/>
      <c r="J218" s="1"/>
      <c r="K218" s="1"/>
      <c r="L218" s="1"/>
      <c r="M218" s="1"/>
    </row>
    <row r="219" spans="1:13" x14ac:dyDescent="0.25">
      <c r="A219" s="175" t="s">
        <v>25</v>
      </c>
      <c r="B219" s="193" t="s">
        <v>26</v>
      </c>
      <c r="C219" s="181">
        <f>C220</f>
        <v>5176.21</v>
      </c>
      <c r="D219" s="181">
        <f>D220</f>
        <v>0</v>
      </c>
      <c r="E219" s="181">
        <f>E220</f>
        <v>0</v>
      </c>
      <c r="F219" s="168" t="b">
        <f>_xlfn.ISFORMULA(Table1[[#This Row],[TEKUĆI PLAN 
2025. rebalans ]])</f>
        <v>1</v>
      </c>
      <c r="G219" s="181">
        <f>G220</f>
        <v>0</v>
      </c>
      <c r="H219" s="181"/>
      <c r="I219" s="181">
        <f>I220</f>
        <v>0</v>
      </c>
      <c r="J219" s="181">
        <f>J220</f>
        <v>0</v>
      </c>
      <c r="K219" s="181">
        <f>K220</f>
        <v>0</v>
      </c>
      <c r="L219" s="181">
        <f>L220</f>
        <v>0</v>
      </c>
      <c r="M219" s="181">
        <f>M220</f>
        <v>0</v>
      </c>
    </row>
    <row r="220" spans="1:13" x14ac:dyDescent="0.25">
      <c r="A220" s="177" t="s">
        <v>29</v>
      </c>
      <c r="B220" s="190" t="s">
        <v>30</v>
      </c>
      <c r="C220" s="179">
        <v>5176.21</v>
      </c>
      <c r="D220" s="179">
        <v>0</v>
      </c>
      <c r="E220" s="1">
        <v>0</v>
      </c>
      <c r="F220" s="168" t="b">
        <f>_xlfn.ISFORMULA(Table1[[#This Row],[TEKUĆI PLAN 
2025. rebalans ]])</f>
        <v>0</v>
      </c>
      <c r="G220" s="1"/>
      <c r="H220" s="1"/>
      <c r="I220" s="192"/>
      <c r="J220" s="1">
        <v>0</v>
      </c>
      <c r="K220" s="1">
        <v>0</v>
      </c>
      <c r="L220" s="192"/>
      <c r="M220" s="192"/>
    </row>
    <row r="221" spans="1:13" x14ac:dyDescent="0.25">
      <c r="A221" s="173" t="s">
        <v>31</v>
      </c>
      <c r="B221" s="191" t="s">
        <v>109</v>
      </c>
      <c r="C221" s="174">
        <f>SUM(C222:C225)</f>
        <v>160099.19</v>
      </c>
      <c r="D221" s="174">
        <f>SUM(D222:D224)</f>
        <v>169500</v>
      </c>
      <c r="E221" s="174">
        <f>E227</f>
        <v>245500</v>
      </c>
      <c r="F221" s="168" t="b">
        <f>_xlfn.ISFORMULA(Table1[[#This Row],[TEKUĆI PLAN 
2025. rebalans ]])</f>
        <v>1</v>
      </c>
      <c r="G221" s="174">
        <f t="shared" ref="G221:M221" si="85">G227</f>
        <v>195000</v>
      </c>
      <c r="H221" s="174">
        <f t="shared" si="85"/>
        <v>66350</v>
      </c>
      <c r="I221" s="174">
        <f t="shared" si="85"/>
        <v>194500</v>
      </c>
      <c r="J221" s="174">
        <f t="shared" si="85"/>
        <v>192000</v>
      </c>
      <c r="K221" s="174">
        <f t="shared" si="85"/>
        <v>192000</v>
      </c>
      <c r="L221" s="174">
        <f t="shared" si="85"/>
        <v>195000</v>
      </c>
      <c r="M221" s="174">
        <f t="shared" si="85"/>
        <v>195000</v>
      </c>
    </row>
    <row r="222" spans="1:13" ht="14.25" customHeight="1" x14ac:dyDescent="0.25">
      <c r="A222" s="161" t="s">
        <v>601</v>
      </c>
      <c r="B222" s="162" t="s">
        <v>11</v>
      </c>
      <c r="C222" s="163">
        <v>27724.19</v>
      </c>
      <c r="D222" s="163">
        <v>34500</v>
      </c>
      <c r="E222" s="1"/>
      <c r="F222" s="168" t="b">
        <f>_xlfn.ISFORMULA(Table1[[#This Row],[TEKUĆI PLAN 
2025. rebalans ]])</f>
        <v>0</v>
      </c>
      <c r="G222" s="1">
        <v>39900</v>
      </c>
      <c r="H222" s="1"/>
      <c r="I222" s="1">
        <v>44400</v>
      </c>
      <c r="J222" s="1"/>
      <c r="K222" s="1"/>
      <c r="L222" s="1">
        <v>44900</v>
      </c>
      <c r="M222" s="1">
        <v>44900</v>
      </c>
    </row>
    <row r="223" spans="1:13" x14ac:dyDescent="0.25">
      <c r="A223" s="161" t="s">
        <v>618</v>
      </c>
      <c r="B223" s="162" t="s">
        <v>13</v>
      </c>
      <c r="C223" s="163">
        <v>98054</v>
      </c>
      <c r="D223" s="163">
        <v>135000</v>
      </c>
      <c r="E223" s="1"/>
      <c r="F223" s="168" t="b">
        <f>_xlfn.ISFORMULA(Table1[[#This Row],[TEKUĆI PLAN 
2025. rebalans ]])</f>
        <v>0</v>
      </c>
      <c r="G223" s="1">
        <v>155000</v>
      </c>
      <c r="H223" s="1"/>
      <c r="I223" s="1">
        <v>150000</v>
      </c>
      <c r="J223" s="1"/>
      <c r="K223" s="1"/>
      <c r="L223" s="1">
        <v>150000</v>
      </c>
      <c r="M223" s="1">
        <v>150000</v>
      </c>
    </row>
    <row r="224" spans="1:13" x14ac:dyDescent="0.25">
      <c r="A224" s="161" t="s">
        <v>618</v>
      </c>
      <c r="B224" s="162" t="s">
        <v>13</v>
      </c>
      <c r="C224" s="163">
        <v>30543</v>
      </c>
      <c r="D224" s="163">
        <v>0</v>
      </c>
      <c r="E224" s="1"/>
      <c r="F224" s="168" t="b">
        <f>_xlfn.ISFORMULA(Table1[[#This Row],[TEKUĆI PLAN 
2025. rebalans ]])</f>
        <v>0</v>
      </c>
      <c r="G224" s="1"/>
      <c r="H224" s="1"/>
      <c r="I224" s="1"/>
      <c r="J224" s="1"/>
      <c r="K224" s="1"/>
      <c r="L224" s="1"/>
      <c r="M224" s="1"/>
    </row>
    <row r="225" spans="1:13" x14ac:dyDescent="0.25">
      <c r="A225" s="161" t="s">
        <v>618</v>
      </c>
      <c r="B225" s="162" t="s">
        <v>13</v>
      </c>
      <c r="C225" s="163">
        <v>3778</v>
      </c>
      <c r="D225" s="165"/>
      <c r="E225" s="1"/>
      <c r="F225" s="1"/>
      <c r="G225" s="1"/>
      <c r="H225" s="1"/>
      <c r="I225" s="2"/>
      <c r="J225" s="1"/>
      <c r="K225" s="1"/>
      <c r="L225" s="2"/>
      <c r="M225" s="2"/>
    </row>
    <row r="226" spans="1:13" x14ac:dyDescent="0.25">
      <c r="A226" s="161" t="s">
        <v>621</v>
      </c>
      <c r="B226" s="162" t="s">
        <v>13</v>
      </c>
      <c r="C226" s="165"/>
      <c r="D226" s="165"/>
      <c r="E226" s="1"/>
      <c r="F226" s="1"/>
      <c r="G226" s="1">
        <v>100</v>
      </c>
      <c r="H226" s="1"/>
      <c r="I226" s="2">
        <v>100</v>
      </c>
      <c r="J226" s="1"/>
      <c r="K226" s="1"/>
      <c r="L226" s="2">
        <v>100</v>
      </c>
      <c r="M226" s="2">
        <v>100</v>
      </c>
    </row>
    <row r="227" spans="1:13" x14ac:dyDescent="0.25">
      <c r="A227" s="175" t="s">
        <v>25</v>
      </c>
      <c r="B227" s="193" t="s">
        <v>26</v>
      </c>
      <c r="C227" s="181">
        <f>C228+C229</f>
        <v>160099.19</v>
      </c>
      <c r="D227" s="181">
        <f>D228+D229</f>
        <v>169500</v>
      </c>
      <c r="E227" s="181">
        <f>E228+E229</f>
        <v>245500</v>
      </c>
      <c r="F227" s="168" t="b">
        <f>_xlfn.ISFORMULA(Table1[[#This Row],[TEKUĆI PLAN 
2025. rebalans ]])</f>
        <v>1</v>
      </c>
      <c r="G227" s="181">
        <f>G228+G229</f>
        <v>195000</v>
      </c>
      <c r="H227" s="181">
        <f>H228</f>
        <v>66350</v>
      </c>
      <c r="I227" s="181">
        <f>I228+I229</f>
        <v>194500</v>
      </c>
      <c r="J227" s="181">
        <f>J228+J229</f>
        <v>192000</v>
      </c>
      <c r="K227" s="181">
        <f>K228+K229</f>
        <v>192000</v>
      </c>
      <c r="L227" s="181">
        <f>L228+L229</f>
        <v>195000</v>
      </c>
      <c r="M227" s="181">
        <f>M228+M229</f>
        <v>195000</v>
      </c>
    </row>
    <row r="228" spans="1:13" x14ac:dyDescent="0.25">
      <c r="A228" s="177" t="s">
        <v>29</v>
      </c>
      <c r="B228" s="190" t="s">
        <v>30</v>
      </c>
      <c r="C228" s="179">
        <v>132975</v>
      </c>
      <c r="D228" s="179">
        <v>135000</v>
      </c>
      <c r="E228" s="1">
        <v>211000</v>
      </c>
      <c r="F228" s="168" t="b">
        <f>_xlfn.ISFORMULA(Table1[[#This Row],[TEKUĆI PLAN 
2025. rebalans ]])</f>
        <v>0</v>
      </c>
      <c r="G228" s="1">
        <v>160500</v>
      </c>
      <c r="H228" s="1">
        <v>66350</v>
      </c>
      <c r="I228" s="192">
        <v>160000</v>
      </c>
      <c r="J228" s="1">
        <v>157000</v>
      </c>
      <c r="K228" s="1">
        <v>157000</v>
      </c>
      <c r="L228" s="192">
        <v>160000</v>
      </c>
      <c r="M228" s="192">
        <v>160000</v>
      </c>
    </row>
    <row r="229" spans="1:13" ht="25.5" x14ac:dyDescent="0.25">
      <c r="A229" s="177" t="s">
        <v>49</v>
      </c>
      <c r="B229" s="190" t="s">
        <v>110</v>
      </c>
      <c r="C229" s="179">
        <v>27124.19</v>
      </c>
      <c r="D229" s="179">
        <v>34500</v>
      </c>
      <c r="E229" s="1">
        <v>34500</v>
      </c>
      <c r="F229" s="168" t="b">
        <f>_xlfn.ISFORMULA(Table1[[#This Row],[TEKUĆI PLAN 
2025. rebalans ]])</f>
        <v>0</v>
      </c>
      <c r="G229" s="1">
        <v>34500</v>
      </c>
      <c r="H229" s="1"/>
      <c r="I229" s="192">
        <v>34500</v>
      </c>
      <c r="J229" s="1">
        <v>35000</v>
      </c>
      <c r="K229" s="1">
        <v>35000</v>
      </c>
      <c r="L229" s="192">
        <v>35000</v>
      </c>
      <c r="M229" s="192">
        <v>35000</v>
      </c>
    </row>
    <row r="230" spans="1:13" x14ac:dyDescent="0.25">
      <c r="A230" s="191" t="s">
        <v>79</v>
      </c>
      <c r="B230" s="191" t="s">
        <v>111</v>
      </c>
      <c r="C230" s="174">
        <f>C231+C232</f>
        <v>47696.76</v>
      </c>
      <c r="D230" s="174">
        <f>D231+D232</f>
        <v>10000</v>
      </c>
      <c r="E230" s="174">
        <f>E233</f>
        <v>44000</v>
      </c>
      <c r="F230" s="168" t="b">
        <f>_xlfn.ISFORMULA(Table1[[#This Row],[TEKUĆI PLAN 
2025. rebalans ]])</f>
        <v>1</v>
      </c>
      <c r="G230" s="174">
        <f>G233</f>
        <v>44000</v>
      </c>
      <c r="H230" s="174">
        <f>H233</f>
        <v>1200</v>
      </c>
      <c r="I230" s="174">
        <f>I231+I232</f>
        <v>30000</v>
      </c>
      <c r="J230" s="174">
        <f>J231+J232</f>
        <v>0</v>
      </c>
      <c r="K230" s="174">
        <f>K231+K232</f>
        <v>0</v>
      </c>
      <c r="L230" s="174">
        <f>L231+L232</f>
        <v>20000</v>
      </c>
      <c r="M230" s="174">
        <f>M231+M232</f>
        <v>20000</v>
      </c>
    </row>
    <row r="231" spans="1:13" x14ac:dyDescent="0.25">
      <c r="A231" s="161" t="s">
        <v>601</v>
      </c>
      <c r="B231" s="162" t="s">
        <v>11</v>
      </c>
      <c r="C231" s="163">
        <v>13881.76</v>
      </c>
      <c r="D231" s="163">
        <v>0</v>
      </c>
      <c r="E231" s="1"/>
      <c r="F231" s="168" t="b">
        <f>_xlfn.ISFORMULA(Table1[[#This Row],[TEKUĆI PLAN 
2025. rebalans ]])</f>
        <v>0</v>
      </c>
      <c r="G231" s="1"/>
      <c r="H231" s="1"/>
      <c r="I231" s="1">
        <v>30000</v>
      </c>
      <c r="J231" s="1"/>
      <c r="K231" s="1"/>
      <c r="L231" s="1"/>
      <c r="M231" s="1">
        <v>20000</v>
      </c>
    </row>
    <row r="232" spans="1:13" x14ac:dyDescent="0.25">
      <c r="A232" s="161" t="s">
        <v>617</v>
      </c>
      <c r="B232" s="162" t="s">
        <v>15</v>
      </c>
      <c r="C232" s="163">
        <v>33815</v>
      </c>
      <c r="D232" s="163">
        <v>10000</v>
      </c>
      <c r="E232" s="1"/>
      <c r="F232" s="168" t="b">
        <f>_xlfn.ISFORMULA(Table1[[#This Row],[TEKUĆI PLAN 
2025. rebalans ]])</f>
        <v>0</v>
      </c>
      <c r="G232" s="1">
        <v>44000</v>
      </c>
      <c r="H232" s="1"/>
      <c r="I232" s="1"/>
      <c r="J232" s="1"/>
      <c r="K232" s="1"/>
      <c r="L232" s="1">
        <v>20000</v>
      </c>
      <c r="M232" s="1">
        <v>0</v>
      </c>
    </row>
    <row r="233" spans="1:13" x14ac:dyDescent="0.25">
      <c r="A233" s="175" t="s">
        <v>25</v>
      </c>
      <c r="B233" s="193" t="s">
        <v>26</v>
      </c>
      <c r="C233" s="181">
        <f>C234</f>
        <v>47696.76</v>
      </c>
      <c r="D233" s="181">
        <f>D234</f>
        <v>10000</v>
      </c>
      <c r="E233" s="181">
        <f>E234</f>
        <v>44000</v>
      </c>
      <c r="F233" s="168" t="b">
        <f>_xlfn.ISFORMULA(Table1[[#This Row],[TEKUĆI PLAN 
2025. rebalans ]])</f>
        <v>1</v>
      </c>
      <c r="G233" s="181">
        <f t="shared" ref="G233:M233" si="86">G234</f>
        <v>44000</v>
      </c>
      <c r="H233" s="181">
        <f t="shared" si="86"/>
        <v>1200</v>
      </c>
      <c r="I233" s="181">
        <f t="shared" si="86"/>
        <v>30000</v>
      </c>
      <c r="J233" s="181">
        <f t="shared" si="86"/>
        <v>5000</v>
      </c>
      <c r="K233" s="181">
        <f t="shared" si="86"/>
        <v>5000</v>
      </c>
      <c r="L233" s="181">
        <f t="shared" si="86"/>
        <v>20000</v>
      </c>
      <c r="M233" s="181">
        <f t="shared" si="86"/>
        <v>20000</v>
      </c>
    </row>
    <row r="234" spans="1:13" x14ac:dyDescent="0.25">
      <c r="A234" s="177" t="s">
        <v>29</v>
      </c>
      <c r="B234" s="190" t="s">
        <v>30</v>
      </c>
      <c r="C234" s="179">
        <v>47696.76</v>
      </c>
      <c r="D234" s="179">
        <v>10000</v>
      </c>
      <c r="E234" s="1">
        <v>44000</v>
      </c>
      <c r="F234" s="168" t="b">
        <f>_xlfn.ISFORMULA(Table1[[#This Row],[TEKUĆI PLAN 
2025. rebalans ]])</f>
        <v>0</v>
      </c>
      <c r="G234" s="1">
        <v>44000</v>
      </c>
      <c r="H234" s="1">
        <v>1200</v>
      </c>
      <c r="I234" s="192">
        <v>30000</v>
      </c>
      <c r="J234" s="1">
        <v>5000</v>
      </c>
      <c r="K234" s="1">
        <v>5000</v>
      </c>
      <c r="L234" s="192">
        <v>20000</v>
      </c>
      <c r="M234" s="192">
        <v>20000</v>
      </c>
    </row>
    <row r="235" spans="1:13" x14ac:dyDescent="0.25">
      <c r="A235" s="191" t="s">
        <v>112</v>
      </c>
      <c r="B235" s="191" t="s">
        <v>113</v>
      </c>
      <c r="C235" s="174">
        <f>C236</f>
        <v>27600</v>
      </c>
      <c r="D235" s="174">
        <f>D236</f>
        <v>32000</v>
      </c>
      <c r="E235" s="174">
        <f>E237</f>
        <v>32000</v>
      </c>
      <c r="F235" s="168" t="b">
        <f>_xlfn.ISFORMULA(Table1[[#This Row],[TEKUĆI PLAN 
2025. rebalans ]])</f>
        <v>1</v>
      </c>
      <c r="G235" s="174">
        <f>G237</f>
        <v>40000</v>
      </c>
      <c r="H235" s="174">
        <f>H237</f>
        <v>10900</v>
      </c>
      <c r="I235" s="174">
        <f>I237</f>
        <v>40000</v>
      </c>
      <c r="J235" s="174">
        <f>J236</f>
        <v>0</v>
      </c>
      <c r="K235" s="174">
        <f>K236</f>
        <v>0</v>
      </c>
      <c r="L235" s="174">
        <f>L236</f>
        <v>40000</v>
      </c>
      <c r="M235" s="174">
        <f>M236</f>
        <v>40000</v>
      </c>
    </row>
    <row r="236" spans="1:13" x14ac:dyDescent="0.25">
      <c r="A236" s="161" t="s">
        <v>601</v>
      </c>
      <c r="B236" s="162" t="s">
        <v>11</v>
      </c>
      <c r="C236" s="163">
        <v>27600</v>
      </c>
      <c r="D236" s="163">
        <v>32000</v>
      </c>
      <c r="E236" s="1"/>
      <c r="F236" s="168" t="b">
        <f>_xlfn.ISFORMULA(Table1[[#This Row],[TEKUĆI PLAN 
2025. rebalans ]])</f>
        <v>0</v>
      </c>
      <c r="G236" s="1">
        <v>40000</v>
      </c>
      <c r="H236" s="1"/>
      <c r="I236" s="1">
        <v>40000</v>
      </c>
      <c r="J236" s="1"/>
      <c r="K236" s="1"/>
      <c r="L236" s="1">
        <v>40000</v>
      </c>
      <c r="M236" s="1">
        <v>40000</v>
      </c>
    </row>
    <row r="237" spans="1:13" x14ac:dyDescent="0.25">
      <c r="A237" s="175" t="s">
        <v>25</v>
      </c>
      <c r="B237" s="193" t="s">
        <v>26</v>
      </c>
      <c r="C237" s="181">
        <f>C238</f>
        <v>27600</v>
      </c>
      <c r="D237" s="181">
        <f>D238</f>
        <v>32000</v>
      </c>
      <c r="E237" s="181">
        <f>E238</f>
        <v>32000</v>
      </c>
      <c r="F237" s="168" t="b">
        <f>_xlfn.ISFORMULA(Table1[[#This Row],[TEKUĆI PLAN 
2025. rebalans ]])</f>
        <v>1</v>
      </c>
      <c r="G237" s="181">
        <f t="shared" ref="G237:M237" si="87">G238</f>
        <v>40000</v>
      </c>
      <c r="H237" s="181">
        <f t="shared" si="87"/>
        <v>10900</v>
      </c>
      <c r="I237" s="181">
        <f t="shared" si="87"/>
        <v>40000</v>
      </c>
      <c r="J237" s="181">
        <f t="shared" si="87"/>
        <v>50000</v>
      </c>
      <c r="K237" s="181">
        <f t="shared" si="87"/>
        <v>50000</v>
      </c>
      <c r="L237" s="181">
        <f t="shared" si="87"/>
        <v>40000</v>
      </c>
      <c r="M237" s="181">
        <f t="shared" si="87"/>
        <v>40000</v>
      </c>
    </row>
    <row r="238" spans="1:13" ht="38.25" x14ac:dyDescent="0.25">
      <c r="A238" s="177" t="s">
        <v>33</v>
      </c>
      <c r="B238" s="178" t="s">
        <v>34</v>
      </c>
      <c r="C238" s="179">
        <v>27600</v>
      </c>
      <c r="D238" s="179">
        <v>32000</v>
      </c>
      <c r="E238" s="1">
        <v>32000</v>
      </c>
      <c r="F238" s="168" t="b">
        <f>_xlfn.ISFORMULA(Table1[[#This Row],[TEKUĆI PLAN 
2025. rebalans ]])</f>
        <v>0</v>
      </c>
      <c r="G238" s="1">
        <v>40000</v>
      </c>
      <c r="H238" s="1">
        <v>10900</v>
      </c>
      <c r="I238" s="192">
        <v>40000</v>
      </c>
      <c r="J238" s="1">
        <v>50000</v>
      </c>
      <c r="K238" s="1">
        <v>50000</v>
      </c>
      <c r="L238" s="192">
        <v>40000</v>
      </c>
      <c r="M238" s="192">
        <v>40000</v>
      </c>
    </row>
    <row r="239" spans="1:13" x14ac:dyDescent="0.25">
      <c r="A239" s="169" t="s">
        <v>114</v>
      </c>
      <c r="B239" s="170" t="s">
        <v>115</v>
      </c>
      <c r="C239" s="171">
        <f>C240+C244+C248</f>
        <v>19690.8</v>
      </c>
      <c r="D239" s="171">
        <f>D240+D244+D248</f>
        <v>32000</v>
      </c>
      <c r="E239" s="171">
        <f>E240+E244+E248</f>
        <v>32000</v>
      </c>
      <c r="F239" s="168" t="b">
        <f>_xlfn.ISFORMULA(Table1[[#This Row],[TEKUĆI PLAN 
2025. rebalans ]])</f>
        <v>1</v>
      </c>
      <c r="G239" s="171">
        <f>G240+G244+G248</f>
        <v>34500</v>
      </c>
      <c r="H239" s="171">
        <f>H248+H240</f>
        <v>7800</v>
      </c>
      <c r="I239" s="171">
        <f>I240+I244+I248</f>
        <v>33500</v>
      </c>
      <c r="J239" s="171">
        <f>J240+J244+J248</f>
        <v>0</v>
      </c>
      <c r="K239" s="171">
        <f>K240+K244+K248</f>
        <v>0</v>
      </c>
      <c r="L239" s="171">
        <f>L240+L244+L248</f>
        <v>36500</v>
      </c>
      <c r="M239" s="171">
        <f>M240+M244+M248</f>
        <v>36500</v>
      </c>
    </row>
    <row r="240" spans="1:13" x14ac:dyDescent="0.25">
      <c r="A240" s="191" t="s">
        <v>23</v>
      </c>
      <c r="B240" s="191" t="s">
        <v>116</v>
      </c>
      <c r="C240" s="184">
        <f>C241</f>
        <v>3100</v>
      </c>
      <c r="D240" s="184">
        <f>D241</f>
        <v>10000</v>
      </c>
      <c r="E240" s="184">
        <f>E242</f>
        <v>10000</v>
      </c>
      <c r="F240" s="168" t="b">
        <f>_xlfn.ISFORMULA(Table1[[#This Row],[TEKUĆI PLAN 
2025. rebalans ]])</f>
        <v>1</v>
      </c>
      <c r="G240" s="184">
        <f>G242</f>
        <v>9000</v>
      </c>
      <c r="H240" s="184">
        <f>H242</f>
        <v>7500</v>
      </c>
      <c r="I240" s="184">
        <f>I242</f>
        <v>7500</v>
      </c>
      <c r="J240" s="184">
        <f>J241</f>
        <v>0</v>
      </c>
      <c r="K240" s="184">
        <f>K241</f>
        <v>0</v>
      </c>
      <c r="L240" s="184">
        <f>L241</f>
        <v>7500</v>
      </c>
      <c r="M240" s="184">
        <f>M241</f>
        <v>7500</v>
      </c>
    </row>
    <row r="241" spans="1:13" x14ac:dyDescent="0.25">
      <c r="A241" s="161" t="s">
        <v>601</v>
      </c>
      <c r="B241" s="162" t="s">
        <v>11</v>
      </c>
      <c r="C241" s="163">
        <v>3100</v>
      </c>
      <c r="D241" s="163">
        <v>10000</v>
      </c>
      <c r="E241" s="1"/>
      <c r="F241" s="168" t="b">
        <f>_xlfn.ISFORMULA(Table1[[#This Row],[TEKUĆI PLAN 
2025. rebalans ]])</f>
        <v>0</v>
      </c>
      <c r="G241" s="1">
        <v>9000</v>
      </c>
      <c r="H241" s="1"/>
      <c r="I241" s="1">
        <v>7500</v>
      </c>
      <c r="J241" s="1"/>
      <c r="K241" s="1"/>
      <c r="L241" s="1">
        <v>7500</v>
      </c>
      <c r="M241" s="1">
        <v>7500</v>
      </c>
    </row>
    <row r="242" spans="1:13" x14ac:dyDescent="0.25">
      <c r="A242" s="175" t="s">
        <v>25</v>
      </c>
      <c r="B242" s="193" t="s">
        <v>26</v>
      </c>
      <c r="C242" s="181">
        <f>C243</f>
        <v>3100</v>
      </c>
      <c r="D242" s="181">
        <f>D243</f>
        <v>10000</v>
      </c>
      <c r="E242" s="181">
        <f>E243</f>
        <v>10000</v>
      </c>
      <c r="F242" s="168" t="b">
        <f>_xlfn.ISFORMULA(Table1[[#This Row],[TEKUĆI PLAN 
2025. rebalans ]])</f>
        <v>1</v>
      </c>
      <c r="G242" s="181">
        <f t="shared" ref="G242:M242" si="88">G243</f>
        <v>9000</v>
      </c>
      <c r="H242" s="181">
        <f t="shared" si="88"/>
        <v>7500</v>
      </c>
      <c r="I242" s="181">
        <f t="shared" si="88"/>
        <v>7500</v>
      </c>
      <c r="J242" s="181">
        <f t="shared" si="88"/>
        <v>15000</v>
      </c>
      <c r="K242" s="181">
        <f t="shared" si="88"/>
        <v>15000</v>
      </c>
      <c r="L242" s="181">
        <f t="shared" si="88"/>
        <v>7500</v>
      </c>
      <c r="M242" s="181">
        <f t="shared" si="88"/>
        <v>7500</v>
      </c>
    </row>
    <row r="243" spans="1:13" ht="38.25" x14ac:dyDescent="0.25">
      <c r="A243" s="177" t="s">
        <v>33</v>
      </c>
      <c r="B243" s="178" t="s">
        <v>34</v>
      </c>
      <c r="C243" s="179">
        <v>3100</v>
      </c>
      <c r="D243" s="179">
        <v>10000</v>
      </c>
      <c r="E243" s="1">
        <v>10000</v>
      </c>
      <c r="F243" s="168" t="b">
        <f>_xlfn.ISFORMULA(Table1[[#This Row],[TEKUĆI PLAN 
2025. rebalans ]])</f>
        <v>0</v>
      </c>
      <c r="G243" s="1">
        <v>9000</v>
      </c>
      <c r="H243" s="1">
        <v>7500</v>
      </c>
      <c r="I243" s="192">
        <v>7500</v>
      </c>
      <c r="J243" s="1">
        <v>15000</v>
      </c>
      <c r="K243" s="1">
        <v>15000</v>
      </c>
      <c r="L243" s="192">
        <v>7500</v>
      </c>
      <c r="M243" s="192">
        <v>7500</v>
      </c>
    </row>
    <row r="244" spans="1:13" x14ac:dyDescent="0.25">
      <c r="A244" s="191" t="s">
        <v>31</v>
      </c>
      <c r="B244" s="191" t="s">
        <v>117</v>
      </c>
      <c r="C244" s="184">
        <f>C245</f>
        <v>1061.8</v>
      </c>
      <c r="D244" s="184">
        <f>D245</f>
        <v>4000</v>
      </c>
      <c r="E244" s="184">
        <f>E246</f>
        <v>4000</v>
      </c>
      <c r="F244" s="168" t="b">
        <f>_xlfn.ISFORMULA(Table1[[#This Row],[TEKUĆI PLAN 
2025. rebalans ]])</f>
        <v>1</v>
      </c>
      <c r="G244" s="184">
        <f>G246</f>
        <v>3500</v>
      </c>
      <c r="H244" s="184"/>
      <c r="I244" s="184">
        <f>I246</f>
        <v>4000</v>
      </c>
      <c r="J244" s="184">
        <f>J245</f>
        <v>0</v>
      </c>
      <c r="K244" s="184">
        <f>K245</f>
        <v>0</v>
      </c>
      <c r="L244" s="184">
        <f>L245</f>
        <v>4000</v>
      </c>
      <c r="M244" s="184">
        <f>M245</f>
        <v>4000</v>
      </c>
    </row>
    <row r="245" spans="1:13" x14ac:dyDescent="0.25">
      <c r="A245" s="161" t="s">
        <v>601</v>
      </c>
      <c r="B245" s="162" t="s">
        <v>11</v>
      </c>
      <c r="C245" s="163">
        <v>1061.8</v>
      </c>
      <c r="D245" s="163">
        <v>4000</v>
      </c>
      <c r="E245" s="1"/>
      <c r="F245" s="168" t="b">
        <f>_xlfn.ISFORMULA(Table1[[#This Row],[TEKUĆI PLAN 
2025. rebalans ]])</f>
        <v>0</v>
      </c>
      <c r="G245" s="1">
        <v>3500</v>
      </c>
      <c r="H245" s="1"/>
      <c r="I245" s="1">
        <v>4000</v>
      </c>
      <c r="J245" s="1"/>
      <c r="K245" s="1"/>
      <c r="L245" s="1">
        <v>4000</v>
      </c>
      <c r="M245" s="1">
        <v>4000</v>
      </c>
    </row>
    <row r="246" spans="1:13" x14ac:dyDescent="0.25">
      <c r="A246" s="175" t="s">
        <v>25</v>
      </c>
      <c r="B246" s="193" t="s">
        <v>26</v>
      </c>
      <c r="C246" s="181">
        <f>C247</f>
        <v>1061.8</v>
      </c>
      <c r="D246" s="181">
        <f>D247</f>
        <v>4000</v>
      </c>
      <c r="E246" s="181">
        <f>E247</f>
        <v>4000</v>
      </c>
      <c r="F246" s="168" t="b">
        <f>_xlfn.ISFORMULA(Table1[[#This Row],[TEKUĆI PLAN 
2025. rebalans ]])</f>
        <v>1</v>
      </c>
      <c r="G246" s="181">
        <f>G247</f>
        <v>3500</v>
      </c>
      <c r="H246" s="181"/>
      <c r="I246" s="181">
        <f>I247</f>
        <v>4000</v>
      </c>
      <c r="J246" s="181">
        <f>J247</f>
        <v>6000</v>
      </c>
      <c r="K246" s="181">
        <f>K247</f>
        <v>6000</v>
      </c>
      <c r="L246" s="181">
        <f>L247</f>
        <v>4000</v>
      </c>
      <c r="M246" s="181">
        <f>M247</f>
        <v>4000</v>
      </c>
    </row>
    <row r="247" spans="1:13" ht="38.25" x14ac:dyDescent="0.25">
      <c r="A247" s="177" t="s">
        <v>33</v>
      </c>
      <c r="B247" s="178" t="s">
        <v>34</v>
      </c>
      <c r="C247" s="179">
        <v>1061.8</v>
      </c>
      <c r="D247" s="179">
        <v>4000</v>
      </c>
      <c r="E247" s="1">
        <v>4000</v>
      </c>
      <c r="F247" s="168" t="b">
        <f>_xlfn.ISFORMULA(Table1[[#This Row],[TEKUĆI PLAN 
2025. rebalans ]])</f>
        <v>0</v>
      </c>
      <c r="G247" s="1">
        <v>3500</v>
      </c>
      <c r="H247" s="1">
        <v>0</v>
      </c>
      <c r="I247" s="192">
        <v>4000</v>
      </c>
      <c r="J247" s="1">
        <v>6000</v>
      </c>
      <c r="K247" s="1">
        <v>6000</v>
      </c>
      <c r="L247" s="192">
        <v>4000</v>
      </c>
      <c r="M247" s="192">
        <v>4000</v>
      </c>
    </row>
    <row r="248" spans="1:13" x14ac:dyDescent="0.25">
      <c r="A248" s="191" t="s">
        <v>79</v>
      </c>
      <c r="B248" s="191" t="s">
        <v>118</v>
      </c>
      <c r="C248" s="184">
        <f>C249</f>
        <v>15529</v>
      </c>
      <c r="D248" s="184">
        <f>D249</f>
        <v>18000</v>
      </c>
      <c r="E248" s="184">
        <f>E250</f>
        <v>18000</v>
      </c>
      <c r="F248" s="168" t="b">
        <f>_xlfn.ISFORMULA(Table1[[#This Row],[TEKUĆI PLAN 
2025. rebalans ]])</f>
        <v>1</v>
      </c>
      <c r="G248" s="184">
        <f>G250</f>
        <v>22000</v>
      </c>
      <c r="H248" s="184">
        <f>H250</f>
        <v>300</v>
      </c>
      <c r="I248" s="184">
        <f>I250</f>
        <v>22000</v>
      </c>
      <c r="J248" s="184">
        <f>J249</f>
        <v>0</v>
      </c>
      <c r="K248" s="184">
        <f>K249</f>
        <v>0</v>
      </c>
      <c r="L248" s="184">
        <f>L249</f>
        <v>25000</v>
      </c>
      <c r="M248" s="184">
        <f>M249</f>
        <v>25000</v>
      </c>
    </row>
    <row r="249" spans="1:13" x14ac:dyDescent="0.25">
      <c r="A249" s="161" t="s">
        <v>601</v>
      </c>
      <c r="B249" s="162" t="s">
        <v>11</v>
      </c>
      <c r="C249" s="163">
        <v>15529</v>
      </c>
      <c r="D249" s="163">
        <v>18000</v>
      </c>
      <c r="E249" s="1"/>
      <c r="F249" s="168" t="b">
        <f>_xlfn.ISFORMULA(Table1[[#This Row],[TEKUĆI PLAN 
2025. rebalans ]])</f>
        <v>0</v>
      </c>
      <c r="G249" s="1">
        <v>22000</v>
      </c>
      <c r="H249" s="1"/>
      <c r="I249" s="1">
        <v>22000</v>
      </c>
      <c r="J249" s="1"/>
      <c r="K249" s="1"/>
      <c r="L249" s="1">
        <v>25000</v>
      </c>
      <c r="M249" s="1">
        <v>25000</v>
      </c>
    </row>
    <row r="250" spans="1:13" x14ac:dyDescent="0.25">
      <c r="A250" s="175" t="s">
        <v>25</v>
      </c>
      <c r="B250" s="193" t="s">
        <v>26</v>
      </c>
      <c r="C250" s="181">
        <f>C251</f>
        <v>15529</v>
      </c>
      <c r="D250" s="181">
        <f>D251</f>
        <v>18000</v>
      </c>
      <c r="E250" s="181">
        <f>E251</f>
        <v>18000</v>
      </c>
      <c r="F250" s="168" t="b">
        <f>_xlfn.ISFORMULA(Table1[[#This Row],[TEKUĆI PLAN 
2025. rebalans ]])</f>
        <v>1</v>
      </c>
      <c r="G250" s="181">
        <f t="shared" ref="G250:M250" si="89">G251</f>
        <v>22000</v>
      </c>
      <c r="H250" s="181">
        <f t="shared" si="89"/>
        <v>300</v>
      </c>
      <c r="I250" s="181">
        <f t="shared" si="89"/>
        <v>22000</v>
      </c>
      <c r="J250" s="181">
        <f t="shared" si="89"/>
        <v>20000</v>
      </c>
      <c r="K250" s="181">
        <f t="shared" si="89"/>
        <v>20000</v>
      </c>
      <c r="L250" s="181">
        <f t="shared" si="89"/>
        <v>25000</v>
      </c>
      <c r="M250" s="181">
        <f t="shared" si="89"/>
        <v>25000</v>
      </c>
    </row>
    <row r="251" spans="1:13" x14ac:dyDescent="0.25">
      <c r="A251" s="177" t="s">
        <v>33</v>
      </c>
      <c r="B251" s="190" t="s">
        <v>119</v>
      </c>
      <c r="C251" s="179">
        <v>15529</v>
      </c>
      <c r="D251" s="179">
        <v>18000</v>
      </c>
      <c r="E251" s="1">
        <v>18000</v>
      </c>
      <c r="F251" s="168" t="b">
        <f>_xlfn.ISFORMULA(Table1[[#This Row],[TEKUĆI PLAN 
2025. rebalans ]])</f>
        <v>0</v>
      </c>
      <c r="G251" s="1">
        <v>22000</v>
      </c>
      <c r="H251" s="1">
        <v>300</v>
      </c>
      <c r="I251" s="192">
        <v>22000</v>
      </c>
      <c r="J251" s="1">
        <v>20000</v>
      </c>
      <c r="K251" s="1">
        <v>20000</v>
      </c>
      <c r="L251" s="192">
        <v>25000</v>
      </c>
      <c r="M251" s="192">
        <v>25000</v>
      </c>
    </row>
    <row r="252" spans="1:13" x14ac:dyDescent="0.25">
      <c r="A252" s="169" t="s">
        <v>120</v>
      </c>
      <c r="B252" s="170" t="s">
        <v>121</v>
      </c>
      <c r="C252" s="171">
        <f>C253</f>
        <v>7116.18</v>
      </c>
      <c r="D252" s="171">
        <f>D253</f>
        <v>5500</v>
      </c>
      <c r="E252" s="171">
        <f>E253</f>
        <v>5000</v>
      </c>
      <c r="F252" s="168" t="b">
        <f>_xlfn.ISFORMULA(Table1[[#This Row],[TEKUĆI PLAN 
2025. rebalans ]])</f>
        <v>1</v>
      </c>
      <c r="G252" s="171">
        <f t="shared" ref="G252:M252" si="90">G253</f>
        <v>8000</v>
      </c>
      <c r="H252" s="171">
        <f t="shared" si="90"/>
        <v>2313</v>
      </c>
      <c r="I252" s="171">
        <f t="shared" si="90"/>
        <v>8000</v>
      </c>
      <c r="J252" s="171">
        <f t="shared" si="90"/>
        <v>0</v>
      </c>
      <c r="K252" s="171">
        <f t="shared" si="90"/>
        <v>0</v>
      </c>
      <c r="L252" s="171">
        <f t="shared" si="90"/>
        <v>8000</v>
      </c>
      <c r="M252" s="171">
        <f t="shared" si="90"/>
        <v>8000</v>
      </c>
    </row>
    <row r="253" spans="1:13" x14ac:dyDescent="0.25">
      <c r="A253" s="191" t="s">
        <v>23</v>
      </c>
      <c r="B253" s="191" t="s">
        <v>122</v>
      </c>
      <c r="C253" s="184">
        <f>C254</f>
        <v>7116.18</v>
      </c>
      <c r="D253" s="184">
        <f>D254</f>
        <v>5500</v>
      </c>
      <c r="E253" s="184">
        <f>E255</f>
        <v>5000</v>
      </c>
      <c r="F253" s="168" t="b">
        <f>_xlfn.ISFORMULA(Table1[[#This Row],[TEKUĆI PLAN 
2025. rebalans ]])</f>
        <v>1</v>
      </c>
      <c r="G253" s="184">
        <f>G255</f>
        <v>8000</v>
      </c>
      <c r="H253" s="184">
        <f>H255</f>
        <v>2313</v>
      </c>
      <c r="I253" s="184">
        <f>I255</f>
        <v>8000</v>
      </c>
      <c r="J253" s="184">
        <f>J254</f>
        <v>0</v>
      </c>
      <c r="K253" s="184">
        <f>K254</f>
        <v>0</v>
      </c>
      <c r="L253" s="184">
        <f>L254</f>
        <v>8000</v>
      </c>
      <c r="M253" s="184">
        <f>M254</f>
        <v>8000</v>
      </c>
    </row>
    <row r="254" spans="1:13" x14ac:dyDescent="0.25">
      <c r="A254" s="161" t="s">
        <v>601</v>
      </c>
      <c r="B254" s="162" t="s">
        <v>11</v>
      </c>
      <c r="C254" s="163">
        <v>7116.18</v>
      </c>
      <c r="D254" s="163">
        <v>5500</v>
      </c>
      <c r="E254" s="1"/>
      <c r="F254" s="168" t="b">
        <f>_xlfn.ISFORMULA(Table1[[#This Row],[TEKUĆI PLAN 
2025. rebalans ]])</f>
        <v>0</v>
      </c>
      <c r="G254" s="1">
        <v>8000</v>
      </c>
      <c r="H254" s="1"/>
      <c r="I254" s="1">
        <v>8000</v>
      </c>
      <c r="J254" s="1"/>
      <c r="K254" s="1"/>
      <c r="L254" s="1">
        <v>8000</v>
      </c>
      <c r="M254" s="1">
        <v>8000</v>
      </c>
    </row>
    <row r="255" spans="1:13" x14ac:dyDescent="0.25">
      <c r="A255" s="193" t="s">
        <v>25</v>
      </c>
      <c r="B255" s="194" t="s">
        <v>26</v>
      </c>
      <c r="C255" s="181">
        <f>C256+C257</f>
        <v>7116.18</v>
      </c>
      <c r="D255" s="181">
        <f>D256+D257</f>
        <v>5500</v>
      </c>
      <c r="E255" s="181">
        <f>E256+E257</f>
        <v>5000</v>
      </c>
      <c r="F255" s="168" t="b">
        <f>_xlfn.ISFORMULA(Table1[[#This Row],[TEKUĆI PLAN 
2025. rebalans ]])</f>
        <v>1</v>
      </c>
      <c r="G255" s="181">
        <f>G256+G257</f>
        <v>8000</v>
      </c>
      <c r="H255" s="181">
        <f>H256</f>
        <v>2313</v>
      </c>
      <c r="I255" s="181">
        <f>I256+I257</f>
        <v>8000</v>
      </c>
      <c r="J255" s="181">
        <f>J256+J257</f>
        <v>5000</v>
      </c>
      <c r="K255" s="181">
        <f>K256+K257</f>
        <v>5000</v>
      </c>
      <c r="L255" s="181">
        <f>L256+L257</f>
        <v>8000</v>
      </c>
      <c r="M255" s="181">
        <f>M256+M257</f>
        <v>8000</v>
      </c>
    </row>
    <row r="256" spans="1:13" ht="25.5" x14ac:dyDescent="0.25">
      <c r="A256" s="177" t="s">
        <v>49</v>
      </c>
      <c r="B256" s="190" t="s">
        <v>50</v>
      </c>
      <c r="C256" s="179">
        <v>7116.18</v>
      </c>
      <c r="D256" s="179">
        <v>5500</v>
      </c>
      <c r="E256" s="1">
        <v>5000</v>
      </c>
      <c r="F256" s="168" t="b">
        <f>_xlfn.ISFORMULA(Table1[[#This Row],[TEKUĆI PLAN 
2025. rebalans ]])</f>
        <v>0</v>
      </c>
      <c r="G256" s="1">
        <v>8000</v>
      </c>
      <c r="H256" s="1">
        <v>2313</v>
      </c>
      <c r="I256" s="192">
        <v>8000</v>
      </c>
      <c r="J256" s="1">
        <v>5000</v>
      </c>
      <c r="K256" s="1">
        <v>5000</v>
      </c>
      <c r="L256" s="192">
        <v>8000</v>
      </c>
      <c r="M256" s="192">
        <v>8000</v>
      </c>
    </row>
    <row r="257" spans="1:13" ht="38.25" x14ac:dyDescent="0.25">
      <c r="A257" s="177" t="s">
        <v>33</v>
      </c>
      <c r="B257" s="178" t="s">
        <v>34</v>
      </c>
      <c r="C257" s="195">
        <v>0</v>
      </c>
      <c r="D257" s="195">
        <v>0</v>
      </c>
      <c r="E257" s="1">
        <v>0</v>
      </c>
      <c r="F257" s="168" t="b">
        <f>_xlfn.ISFORMULA(Table1[[#This Row],[TEKUĆI PLAN 
2025. rebalans ]])</f>
        <v>0</v>
      </c>
      <c r="G257" s="1"/>
      <c r="H257" s="1"/>
      <c r="I257" s="192"/>
      <c r="J257" s="1">
        <v>0</v>
      </c>
      <c r="K257" s="1">
        <v>0</v>
      </c>
      <c r="L257" s="192"/>
      <c r="M257" s="192"/>
    </row>
    <row r="258" spans="1:13" x14ac:dyDescent="0.25">
      <c r="A258" s="193" t="s">
        <v>25</v>
      </c>
      <c r="B258" s="194" t="s">
        <v>26</v>
      </c>
      <c r="C258" s="181">
        <f>C259</f>
        <v>0</v>
      </c>
      <c r="D258" s="181">
        <f>D259</f>
        <v>0</v>
      </c>
      <c r="E258" s="181">
        <f>E259</f>
        <v>0</v>
      </c>
      <c r="F258" s="168" t="b">
        <f>_xlfn.ISFORMULA(Table1[[#This Row],[TEKUĆI PLAN 
2025. rebalans ]])</f>
        <v>1</v>
      </c>
      <c r="G258" s="181">
        <f>G259</f>
        <v>0</v>
      </c>
      <c r="H258" s="181"/>
      <c r="I258" s="181">
        <f>I259</f>
        <v>0</v>
      </c>
      <c r="J258" s="181">
        <f>J259</f>
        <v>0</v>
      </c>
      <c r="K258" s="181">
        <f>K259</f>
        <v>0</v>
      </c>
      <c r="L258" s="181">
        <f>L259</f>
        <v>0</v>
      </c>
      <c r="M258" s="181">
        <f>M259</f>
        <v>0</v>
      </c>
    </row>
    <row r="259" spans="1:13" ht="25.5" x14ac:dyDescent="0.25">
      <c r="A259" s="177" t="s">
        <v>49</v>
      </c>
      <c r="B259" s="190" t="s">
        <v>50</v>
      </c>
      <c r="C259" s="195">
        <v>0</v>
      </c>
      <c r="D259" s="195">
        <v>0</v>
      </c>
      <c r="E259" s="1">
        <v>0</v>
      </c>
      <c r="F259" s="168" t="b">
        <f>_xlfn.ISFORMULA(Table1[[#This Row],[TEKUĆI PLAN 
2025. rebalans ]])</f>
        <v>0</v>
      </c>
      <c r="G259" s="1"/>
      <c r="H259" s="1"/>
      <c r="I259" s="192"/>
      <c r="J259" s="1">
        <v>0</v>
      </c>
      <c r="K259" s="1">
        <v>0</v>
      </c>
      <c r="L259" s="192"/>
      <c r="M259" s="192"/>
    </row>
    <row r="260" spans="1:13" x14ac:dyDescent="0.25">
      <c r="A260" s="169" t="s">
        <v>123</v>
      </c>
      <c r="B260" s="170" t="s">
        <v>124</v>
      </c>
      <c r="C260" s="171">
        <f>C261+C265+C269</f>
        <v>183238.14</v>
      </c>
      <c r="D260" s="171">
        <f>D261+D265+D269</f>
        <v>258200</v>
      </c>
      <c r="E260" s="171">
        <f>E261+E265+E269</f>
        <v>287200</v>
      </c>
      <c r="F260" s="168" t="b">
        <f>_xlfn.ISFORMULA(Table1[[#This Row],[TEKUĆI PLAN 
2025. rebalans ]])</f>
        <v>1</v>
      </c>
      <c r="G260" s="171">
        <f>G261+G265+G269</f>
        <v>220000</v>
      </c>
      <c r="H260" s="171">
        <f>H261+H265</f>
        <v>117362</v>
      </c>
      <c r="I260" s="171">
        <f>I261+I265</f>
        <v>241000</v>
      </c>
      <c r="J260" s="171">
        <f>J261+J265+J269</f>
        <v>273000</v>
      </c>
      <c r="K260" s="171">
        <f>K261+K265+K269</f>
        <v>273000</v>
      </c>
      <c r="L260" s="171">
        <f>L261+L265+L269</f>
        <v>242000</v>
      </c>
      <c r="M260" s="171">
        <f>M261+M265+M269</f>
        <v>242000</v>
      </c>
    </row>
    <row r="261" spans="1:13" x14ac:dyDescent="0.25">
      <c r="A261" s="191" t="s">
        <v>23</v>
      </c>
      <c r="B261" s="191" t="s">
        <v>125</v>
      </c>
      <c r="C261" s="184">
        <v>154738.14000000001</v>
      </c>
      <c r="D261" s="184">
        <v>234000</v>
      </c>
      <c r="E261" s="184">
        <f t="shared" ref="E261:M261" si="91">E263</f>
        <v>263000</v>
      </c>
      <c r="F261" s="184" t="b">
        <f t="shared" si="91"/>
        <v>0</v>
      </c>
      <c r="G261" s="184">
        <f t="shared" si="91"/>
        <v>206000</v>
      </c>
      <c r="H261" s="184">
        <f t="shared" si="91"/>
        <v>110362</v>
      </c>
      <c r="I261" s="196">
        <f t="shared" si="91"/>
        <v>207000</v>
      </c>
      <c r="J261" s="196">
        <f t="shared" si="91"/>
        <v>273000</v>
      </c>
      <c r="K261" s="196">
        <f t="shared" si="91"/>
        <v>273000</v>
      </c>
      <c r="L261" s="196">
        <f t="shared" si="91"/>
        <v>228000</v>
      </c>
      <c r="M261" s="196">
        <f t="shared" si="91"/>
        <v>228000</v>
      </c>
    </row>
    <row r="262" spans="1:13" x14ac:dyDescent="0.25">
      <c r="A262" s="161" t="s">
        <v>601</v>
      </c>
      <c r="B262" s="162" t="s">
        <v>11</v>
      </c>
      <c r="C262" s="163">
        <v>154738.14000000001</v>
      </c>
      <c r="D262" s="163">
        <v>234000</v>
      </c>
      <c r="E262" s="1"/>
      <c r="F262" s="168" t="b">
        <f>_xlfn.ISFORMULA(Table1[[#This Row],[TEKUĆI PLAN 
2025. rebalans ]])</f>
        <v>0</v>
      </c>
      <c r="G262" s="1">
        <v>206000</v>
      </c>
      <c r="H262" s="1"/>
      <c r="I262" s="1">
        <v>207000</v>
      </c>
      <c r="J262" s="1"/>
      <c r="K262" s="1"/>
      <c r="L262" s="1">
        <v>228000</v>
      </c>
      <c r="M262" s="1">
        <v>228000</v>
      </c>
    </row>
    <row r="263" spans="1:13" x14ac:dyDescent="0.25">
      <c r="A263" s="193" t="s">
        <v>25</v>
      </c>
      <c r="B263" s="194" t="s">
        <v>26</v>
      </c>
      <c r="C263" s="181">
        <v>154738.14000000001</v>
      </c>
      <c r="D263" s="181">
        <v>234000</v>
      </c>
      <c r="E263" s="176">
        <f t="shared" ref="E263:M263" si="92">E264</f>
        <v>263000</v>
      </c>
      <c r="F263" s="176" t="b">
        <f t="shared" si="92"/>
        <v>0</v>
      </c>
      <c r="G263" s="176">
        <f t="shared" si="92"/>
        <v>206000</v>
      </c>
      <c r="H263" s="176">
        <f t="shared" si="92"/>
        <v>110362</v>
      </c>
      <c r="I263" s="176">
        <f t="shared" si="92"/>
        <v>207000</v>
      </c>
      <c r="J263" s="176">
        <f t="shared" si="92"/>
        <v>273000</v>
      </c>
      <c r="K263" s="176">
        <f t="shared" si="92"/>
        <v>273000</v>
      </c>
      <c r="L263" s="176">
        <f t="shared" si="92"/>
        <v>228000</v>
      </c>
      <c r="M263" s="176">
        <f t="shared" si="92"/>
        <v>228000</v>
      </c>
    </row>
    <row r="264" spans="1:13" x14ac:dyDescent="0.25">
      <c r="A264" s="177" t="s">
        <v>126</v>
      </c>
      <c r="B264" s="190" t="s">
        <v>127</v>
      </c>
      <c r="C264" s="179">
        <v>154738.14000000001</v>
      </c>
      <c r="D264" s="179">
        <v>234000</v>
      </c>
      <c r="E264" s="1">
        <v>263000</v>
      </c>
      <c r="F264" s="168" t="b">
        <f>_xlfn.ISFORMULA(Table1[[#This Row],[TEKUĆI PLAN 
2025. rebalans ]])</f>
        <v>0</v>
      </c>
      <c r="G264" s="1">
        <v>206000</v>
      </c>
      <c r="H264" s="1">
        <v>110362</v>
      </c>
      <c r="I264" s="192">
        <v>207000</v>
      </c>
      <c r="J264" s="1">
        <v>273000</v>
      </c>
      <c r="K264" s="1">
        <v>273000</v>
      </c>
      <c r="L264" s="192">
        <v>228000</v>
      </c>
      <c r="M264" s="192">
        <v>228000</v>
      </c>
    </row>
    <row r="265" spans="1:13" x14ac:dyDescent="0.25">
      <c r="A265" s="191" t="s">
        <v>31</v>
      </c>
      <c r="B265" s="191" t="s">
        <v>128</v>
      </c>
      <c r="C265" s="174">
        <f>C266</f>
        <v>28500</v>
      </c>
      <c r="D265" s="174">
        <f>D266</f>
        <v>24200</v>
      </c>
      <c r="E265" s="174">
        <f>E267</f>
        <v>24200</v>
      </c>
      <c r="F265" s="168" t="b">
        <f>_xlfn.ISFORMULA(Table1[[#This Row],[TEKUĆI PLAN 
2025. rebalans ]])</f>
        <v>1</v>
      </c>
      <c r="G265" s="174">
        <f>G267</f>
        <v>14000</v>
      </c>
      <c r="H265" s="174">
        <f>H267</f>
        <v>7000</v>
      </c>
      <c r="I265" s="174">
        <f>I267</f>
        <v>34000</v>
      </c>
      <c r="J265" s="174">
        <f>J266</f>
        <v>0</v>
      </c>
      <c r="K265" s="174">
        <f>K266</f>
        <v>0</v>
      </c>
      <c r="L265" s="174">
        <f>L266</f>
        <v>14000</v>
      </c>
      <c r="M265" s="174">
        <f>M266</f>
        <v>14000</v>
      </c>
    </row>
    <row r="266" spans="1:13" x14ac:dyDescent="0.25">
      <c r="A266" s="161" t="s">
        <v>601</v>
      </c>
      <c r="B266" s="162" t="s">
        <v>11</v>
      </c>
      <c r="C266" s="163">
        <v>28500</v>
      </c>
      <c r="D266" s="163">
        <v>24200</v>
      </c>
      <c r="E266" s="1"/>
      <c r="F266" s="168" t="b">
        <f>_xlfn.ISFORMULA(Table1[[#This Row],[TEKUĆI PLAN 
2025. rebalans ]])</f>
        <v>0</v>
      </c>
      <c r="G266" s="1">
        <v>14000</v>
      </c>
      <c r="H266" s="1"/>
      <c r="I266" s="1">
        <v>34000</v>
      </c>
      <c r="J266" s="1"/>
      <c r="K266" s="1"/>
      <c r="L266" s="1">
        <v>14000</v>
      </c>
      <c r="M266" s="1">
        <v>14000</v>
      </c>
    </row>
    <row r="267" spans="1:13" x14ac:dyDescent="0.25">
      <c r="A267" s="193" t="s">
        <v>25</v>
      </c>
      <c r="B267" s="194" t="s">
        <v>26</v>
      </c>
      <c r="C267" s="181">
        <f>C268</f>
        <v>28500</v>
      </c>
      <c r="D267" s="181">
        <f>D268</f>
        <v>24200</v>
      </c>
      <c r="E267" s="181">
        <f>E268</f>
        <v>24200</v>
      </c>
      <c r="F267" s="168" t="b">
        <f>_xlfn.ISFORMULA(Table1[[#This Row],[TEKUĆI PLAN 
2025. rebalans ]])</f>
        <v>1</v>
      </c>
      <c r="G267" s="181">
        <f t="shared" ref="G267:M267" si="93">G268</f>
        <v>14000</v>
      </c>
      <c r="H267" s="181">
        <f t="shared" si="93"/>
        <v>7000</v>
      </c>
      <c r="I267" s="181">
        <f t="shared" si="93"/>
        <v>34000</v>
      </c>
      <c r="J267" s="181">
        <f t="shared" si="93"/>
        <v>27000</v>
      </c>
      <c r="K267" s="181">
        <f t="shared" si="93"/>
        <v>27000</v>
      </c>
      <c r="L267" s="181">
        <f t="shared" si="93"/>
        <v>14000</v>
      </c>
      <c r="M267" s="181">
        <f t="shared" si="93"/>
        <v>14000</v>
      </c>
    </row>
    <row r="268" spans="1:13" ht="38.25" x14ac:dyDescent="0.25">
      <c r="A268" s="177" t="s">
        <v>33</v>
      </c>
      <c r="B268" s="178" t="s">
        <v>34</v>
      </c>
      <c r="C268" s="179">
        <v>28500</v>
      </c>
      <c r="D268" s="179">
        <v>24200</v>
      </c>
      <c r="E268" s="1">
        <v>24200</v>
      </c>
      <c r="F268" s="168" t="b">
        <f>_xlfn.ISFORMULA(Table1[[#This Row],[TEKUĆI PLAN 
2025. rebalans ]])</f>
        <v>0</v>
      </c>
      <c r="G268" s="1">
        <v>14000</v>
      </c>
      <c r="H268" s="1">
        <v>7000</v>
      </c>
      <c r="I268" s="192">
        <v>34000</v>
      </c>
      <c r="J268" s="1">
        <v>27000</v>
      </c>
      <c r="K268" s="1">
        <v>27000</v>
      </c>
      <c r="L268" s="192">
        <v>14000</v>
      </c>
      <c r="M268" s="192">
        <v>14000</v>
      </c>
    </row>
    <row r="269" spans="1:13" x14ac:dyDescent="0.25">
      <c r="A269" s="191" t="s">
        <v>35</v>
      </c>
      <c r="B269" s="191" t="s">
        <v>129</v>
      </c>
      <c r="C269" s="174">
        <f t="shared" ref="C269:E270" si="94">C270</f>
        <v>0</v>
      </c>
      <c r="D269" s="174">
        <f t="shared" si="94"/>
        <v>0</v>
      </c>
      <c r="E269" s="174">
        <f t="shared" si="94"/>
        <v>0</v>
      </c>
      <c r="F269" s="168" t="b">
        <f>_xlfn.ISFORMULA(Table1[[#This Row],[TEKUĆI PLAN 
2025. rebalans ]])</f>
        <v>1</v>
      </c>
      <c r="G269" s="174">
        <f>G270</f>
        <v>0</v>
      </c>
      <c r="H269" s="174"/>
      <c r="I269" s="174">
        <f t="shared" ref="I269:M270" si="95">I270</f>
        <v>0</v>
      </c>
      <c r="J269" s="174">
        <f t="shared" si="95"/>
        <v>0</v>
      </c>
      <c r="K269" s="174">
        <f t="shared" si="95"/>
        <v>0</v>
      </c>
      <c r="L269" s="174">
        <f t="shared" si="95"/>
        <v>0</v>
      </c>
      <c r="M269" s="174">
        <f t="shared" si="95"/>
        <v>0</v>
      </c>
    </row>
    <row r="270" spans="1:13" x14ac:dyDescent="0.25">
      <c r="A270" s="193" t="s">
        <v>37</v>
      </c>
      <c r="B270" s="194" t="s">
        <v>130</v>
      </c>
      <c r="C270" s="176">
        <f t="shared" si="94"/>
        <v>0</v>
      </c>
      <c r="D270" s="176">
        <f t="shared" si="94"/>
        <v>0</v>
      </c>
      <c r="E270" s="176">
        <f t="shared" si="94"/>
        <v>0</v>
      </c>
      <c r="F270" s="168" t="b">
        <f>_xlfn.ISFORMULA(Table1[[#This Row],[TEKUĆI PLAN 
2025. rebalans ]])</f>
        <v>1</v>
      </c>
      <c r="G270" s="176">
        <f>G271</f>
        <v>0</v>
      </c>
      <c r="H270" s="176"/>
      <c r="I270" s="176">
        <f t="shared" si="95"/>
        <v>0</v>
      </c>
      <c r="J270" s="176">
        <f t="shared" si="95"/>
        <v>0</v>
      </c>
      <c r="K270" s="176">
        <f t="shared" si="95"/>
        <v>0</v>
      </c>
      <c r="L270" s="176">
        <f t="shared" si="95"/>
        <v>0</v>
      </c>
      <c r="M270" s="176">
        <f t="shared" si="95"/>
        <v>0</v>
      </c>
    </row>
    <row r="271" spans="1:13" x14ac:dyDescent="0.25">
      <c r="A271" s="177" t="s">
        <v>39</v>
      </c>
      <c r="B271" s="190" t="s">
        <v>131</v>
      </c>
      <c r="C271" s="195">
        <v>0</v>
      </c>
      <c r="D271" s="195">
        <v>0</v>
      </c>
      <c r="E271" s="1">
        <v>0</v>
      </c>
      <c r="F271" s="168" t="b">
        <f>_xlfn.ISFORMULA(Table1[[#This Row],[TEKUĆI PLAN 
2025. rebalans ]])</f>
        <v>0</v>
      </c>
      <c r="G271" s="1">
        <v>0</v>
      </c>
      <c r="H271" s="1"/>
      <c r="I271" s="192">
        <v>0</v>
      </c>
      <c r="J271" s="1">
        <v>0</v>
      </c>
      <c r="K271" s="1">
        <v>0</v>
      </c>
      <c r="L271" s="192">
        <v>0</v>
      </c>
      <c r="M271" s="192">
        <v>0</v>
      </c>
    </row>
    <row r="272" spans="1:13" x14ac:dyDescent="0.25">
      <c r="A272" s="169" t="s">
        <v>159</v>
      </c>
      <c r="B272" s="170" t="s">
        <v>132</v>
      </c>
      <c r="C272" s="171">
        <f>C273</f>
        <v>25437.5</v>
      </c>
      <c r="D272" s="171">
        <f>D273</f>
        <v>550000</v>
      </c>
      <c r="E272" s="171">
        <f>E273</f>
        <v>1380000</v>
      </c>
      <c r="F272" s="168" t="b">
        <f>_xlfn.ISFORMULA(Table1[[#This Row],[TEKUĆI PLAN 
2025. rebalans ]])</f>
        <v>1</v>
      </c>
      <c r="G272" s="171">
        <f>G277</f>
        <v>133500</v>
      </c>
      <c r="H272" s="171">
        <f t="shared" ref="H272:M272" si="96">H277</f>
        <v>5179</v>
      </c>
      <c r="I272" s="171">
        <f t="shared" si="96"/>
        <v>2035900</v>
      </c>
      <c r="J272" s="171">
        <f t="shared" si="96"/>
        <v>150000</v>
      </c>
      <c r="K272" s="171">
        <f t="shared" si="96"/>
        <v>150000</v>
      </c>
      <c r="L272" s="171">
        <f t="shared" si="96"/>
        <v>50000</v>
      </c>
      <c r="M272" s="171">
        <f t="shared" si="96"/>
        <v>50000</v>
      </c>
    </row>
    <row r="273" spans="1:13" x14ac:dyDescent="0.25">
      <c r="A273" s="191" t="s">
        <v>133</v>
      </c>
      <c r="B273" s="191" t="s">
        <v>134</v>
      </c>
      <c r="C273" s="184">
        <f>C275</f>
        <v>25437.5</v>
      </c>
      <c r="D273" s="184">
        <f>D275+D274</f>
        <v>550000</v>
      </c>
      <c r="E273" s="184">
        <f>E277</f>
        <v>1380000</v>
      </c>
      <c r="F273" s="168" t="b">
        <f>_xlfn.ISFORMULA(Table1[[#This Row],[TEKUĆI PLAN 
2025. rebalans ]])</f>
        <v>1</v>
      </c>
      <c r="G273" s="184">
        <f>G277</f>
        <v>133500</v>
      </c>
      <c r="H273" s="184">
        <f>H277</f>
        <v>5179</v>
      </c>
      <c r="I273" s="184">
        <f>SUM(I274:I276)</f>
        <v>2035900</v>
      </c>
      <c r="J273" s="184">
        <f>SUM(J274:J276)</f>
        <v>0</v>
      </c>
      <c r="K273" s="184">
        <f>SUM(K274:K276)</f>
        <v>0</v>
      </c>
      <c r="L273" s="184">
        <f>SUM(L274:L276)</f>
        <v>50000</v>
      </c>
      <c r="M273" s="184">
        <f>SUM(M274:M276)</f>
        <v>50000</v>
      </c>
    </row>
    <row r="274" spans="1:13" x14ac:dyDescent="0.25">
      <c r="A274" s="161" t="s">
        <v>601</v>
      </c>
      <c r="B274" s="162" t="s">
        <v>11</v>
      </c>
      <c r="C274" s="163"/>
      <c r="D274" s="163">
        <v>50000</v>
      </c>
      <c r="E274" s="1"/>
      <c r="F274" s="168" t="b">
        <f>_xlfn.ISFORMULA(Table1[[#This Row],[TEKUĆI PLAN 
2025. rebalans ]])</f>
        <v>0</v>
      </c>
      <c r="G274" s="1">
        <f>G273-G275</f>
        <v>1850</v>
      </c>
      <c r="H274" s="1"/>
      <c r="I274" s="1">
        <v>89400</v>
      </c>
      <c r="J274" s="1"/>
      <c r="K274" s="1"/>
      <c r="L274" s="1">
        <v>50000</v>
      </c>
      <c r="M274" s="1">
        <v>50000</v>
      </c>
    </row>
    <row r="275" spans="1:13" x14ac:dyDescent="0.25">
      <c r="A275" s="161" t="s">
        <v>617</v>
      </c>
      <c r="B275" s="162" t="s">
        <v>15</v>
      </c>
      <c r="C275" s="163">
        <v>25437.5</v>
      </c>
      <c r="D275" s="163">
        <v>500000</v>
      </c>
      <c r="E275" s="1"/>
      <c r="F275" s="168" t="b">
        <f>_xlfn.ISFORMULA(Table1[[#This Row],[TEKUĆI PLAN 
2025. rebalans ]])</f>
        <v>0</v>
      </c>
      <c r="G275" s="1">
        <v>131650</v>
      </c>
      <c r="H275" s="1"/>
      <c r="I275" s="1">
        <v>696500</v>
      </c>
      <c r="J275" s="1"/>
      <c r="K275" s="1"/>
      <c r="L275" s="1"/>
      <c r="M275" s="1"/>
    </row>
    <row r="276" spans="1:13" x14ac:dyDescent="0.25">
      <c r="A276" s="161" t="s">
        <v>91</v>
      </c>
      <c r="B276" s="164" t="s">
        <v>590</v>
      </c>
      <c r="C276" s="165"/>
      <c r="D276" s="165"/>
      <c r="E276" s="1"/>
      <c r="F276" s="1"/>
      <c r="G276" s="1"/>
      <c r="H276" s="1"/>
      <c r="I276" s="2">
        <v>1250000</v>
      </c>
      <c r="J276" s="1"/>
      <c r="K276" s="1"/>
      <c r="L276" s="2"/>
      <c r="M276" s="2"/>
    </row>
    <row r="277" spans="1:13" x14ac:dyDescent="0.25">
      <c r="A277" s="193" t="s">
        <v>37</v>
      </c>
      <c r="B277" s="194" t="s">
        <v>130</v>
      </c>
      <c r="C277" s="181">
        <f>C278</f>
        <v>25437.5</v>
      </c>
      <c r="D277" s="181">
        <f>D278</f>
        <v>550000</v>
      </c>
      <c r="E277" s="181">
        <f>E278</f>
        <v>1380000</v>
      </c>
      <c r="F277" s="168" t="b">
        <f>_xlfn.ISFORMULA(Table1[[#This Row],[TEKUĆI PLAN 
2025. rebalans ]])</f>
        <v>1</v>
      </c>
      <c r="G277" s="181">
        <f t="shared" ref="G277:M277" si="97">G278</f>
        <v>133500</v>
      </c>
      <c r="H277" s="181">
        <f t="shared" si="97"/>
        <v>5179</v>
      </c>
      <c r="I277" s="181">
        <f t="shared" si="97"/>
        <v>2035900</v>
      </c>
      <c r="J277" s="181">
        <f t="shared" si="97"/>
        <v>150000</v>
      </c>
      <c r="K277" s="181">
        <f t="shared" si="97"/>
        <v>150000</v>
      </c>
      <c r="L277" s="181">
        <f t="shared" si="97"/>
        <v>50000</v>
      </c>
      <c r="M277" s="181">
        <f t="shared" si="97"/>
        <v>50000</v>
      </c>
    </row>
    <row r="278" spans="1:13" x14ac:dyDescent="0.25">
      <c r="A278" s="177" t="s">
        <v>39</v>
      </c>
      <c r="B278" s="190" t="s">
        <v>40</v>
      </c>
      <c r="C278" s="179">
        <v>25437.5</v>
      </c>
      <c r="D278" s="179">
        <v>550000</v>
      </c>
      <c r="E278" s="1">
        <v>1380000</v>
      </c>
      <c r="F278" s="168" t="b">
        <f>_xlfn.ISFORMULA(Table1[[#This Row],[TEKUĆI PLAN 
2025. rebalans ]])</f>
        <v>0</v>
      </c>
      <c r="G278" s="1">
        <v>133500</v>
      </c>
      <c r="H278" s="1">
        <v>5179</v>
      </c>
      <c r="I278" s="197">
        <v>2035900</v>
      </c>
      <c r="J278" s="1">
        <v>150000</v>
      </c>
      <c r="K278" s="1">
        <v>150000</v>
      </c>
      <c r="L278" s="197">
        <v>50000</v>
      </c>
      <c r="M278" s="197">
        <v>50000</v>
      </c>
    </row>
    <row r="279" spans="1:13" x14ac:dyDescent="0.25">
      <c r="A279" s="167" t="s">
        <v>135</v>
      </c>
      <c r="B279" s="167" t="s">
        <v>136</v>
      </c>
      <c r="C279" s="168">
        <f>C280+C281</f>
        <v>693529.97</v>
      </c>
      <c r="D279" s="168">
        <f>D280+D281+D282</f>
        <v>889240</v>
      </c>
      <c r="E279" s="168">
        <f>E283</f>
        <v>889240</v>
      </c>
      <c r="F279" s="168" t="b">
        <f>_xlfn.ISFORMULA(Table1[[#This Row],[TEKUĆI PLAN 
2025. rebalans ]])</f>
        <v>1</v>
      </c>
      <c r="G279" s="168">
        <f>SUM(G280:G282)</f>
        <v>889240</v>
      </c>
      <c r="H279" s="168">
        <f t="shared" ref="H279:M279" si="98">SUM(H280:H282)</f>
        <v>0</v>
      </c>
      <c r="I279" s="168">
        <f t="shared" si="98"/>
        <v>1013200</v>
      </c>
      <c r="J279" s="168">
        <f t="shared" si="98"/>
        <v>901952.3</v>
      </c>
      <c r="K279" s="168">
        <f t="shared" si="98"/>
        <v>901952.3</v>
      </c>
      <c r="L279" s="168">
        <f t="shared" si="98"/>
        <v>1079600</v>
      </c>
      <c r="M279" s="168">
        <f t="shared" si="98"/>
        <v>1127400</v>
      </c>
    </row>
    <row r="280" spans="1:13" x14ac:dyDescent="0.25">
      <c r="A280" s="161" t="s">
        <v>601</v>
      </c>
      <c r="B280" s="162" t="s">
        <v>11</v>
      </c>
      <c r="C280" s="163">
        <f>C285+C292+C297+C301</f>
        <v>595108.49</v>
      </c>
      <c r="D280" s="163">
        <v>789240</v>
      </c>
      <c r="E280" s="163">
        <f>E285+E292+E297+E301</f>
        <v>0</v>
      </c>
      <c r="F280" s="168" t="b">
        <f>_xlfn.ISFORMULA(Table1[[#This Row],[TEKUĆI PLAN 
2025. rebalans ]])</f>
        <v>1</v>
      </c>
      <c r="G280" s="163">
        <f>G283-G281-G282</f>
        <v>652240</v>
      </c>
      <c r="H280" s="163">
        <f t="shared" ref="H280:M280" si="99">H283-H281-H282</f>
        <v>0</v>
      </c>
      <c r="I280" s="163">
        <f t="shared" si="99"/>
        <v>752200</v>
      </c>
      <c r="J280" s="163">
        <f t="shared" si="99"/>
        <v>901952.3</v>
      </c>
      <c r="K280" s="163">
        <f t="shared" si="99"/>
        <v>901952.3</v>
      </c>
      <c r="L280" s="163">
        <f t="shared" si="99"/>
        <v>879600</v>
      </c>
      <c r="M280" s="163">
        <f t="shared" si="99"/>
        <v>927400</v>
      </c>
    </row>
    <row r="281" spans="1:13" x14ac:dyDescent="0.25">
      <c r="A281" s="161" t="s">
        <v>602</v>
      </c>
      <c r="B281" s="162" t="s">
        <v>90</v>
      </c>
      <c r="C281" s="163">
        <f>C287</f>
        <v>98421.48</v>
      </c>
      <c r="D281" s="163">
        <v>0</v>
      </c>
      <c r="E281" s="163">
        <f>E287</f>
        <v>0</v>
      </c>
      <c r="F281" s="168" t="b">
        <f>_xlfn.ISFORMULA(Table1[[#This Row],[TEKUĆI PLAN 
2025. rebalans ]])</f>
        <v>1</v>
      </c>
      <c r="G281" s="163">
        <v>137000</v>
      </c>
      <c r="H281" s="163"/>
      <c r="I281" s="163">
        <f>I286</f>
        <v>141000</v>
      </c>
      <c r="J281" s="163">
        <f>J287</f>
        <v>0</v>
      </c>
      <c r="K281" s="163">
        <f>K287</f>
        <v>0</v>
      </c>
      <c r="L281" s="163">
        <v>200000</v>
      </c>
      <c r="M281" s="163">
        <v>200000</v>
      </c>
    </row>
    <row r="282" spans="1:13" x14ac:dyDescent="0.25">
      <c r="A282" s="161" t="s">
        <v>14</v>
      </c>
      <c r="B282" s="162" t="s">
        <v>15</v>
      </c>
      <c r="C282" s="165"/>
      <c r="D282" s="165">
        <v>100000</v>
      </c>
      <c r="E282" s="165"/>
      <c r="F282" s="168" t="b">
        <f>_xlfn.ISFORMULA(Table1[[#This Row],[TEKUĆI PLAN 
2025. rebalans ]])</f>
        <v>0</v>
      </c>
      <c r="G282" s="165">
        <v>100000</v>
      </c>
      <c r="H282" s="165"/>
      <c r="I282" s="165">
        <f>I287</f>
        <v>120000</v>
      </c>
      <c r="J282" s="165"/>
      <c r="K282" s="165"/>
      <c r="L282" s="165"/>
      <c r="M282" s="165"/>
    </row>
    <row r="283" spans="1:13" x14ac:dyDescent="0.25">
      <c r="A283" s="170" t="s">
        <v>21</v>
      </c>
      <c r="B283" s="198" t="s">
        <v>137</v>
      </c>
      <c r="C283" s="171">
        <f>C284+C291+C296+C300</f>
        <v>693529.97</v>
      </c>
      <c r="D283" s="171">
        <f>D284+D291+D296+D300</f>
        <v>889240</v>
      </c>
      <c r="E283" s="171">
        <f>E284+E291+E296+E300</f>
        <v>889240</v>
      </c>
      <c r="F283" s="168" t="b">
        <f>_xlfn.ISFORMULA(Table1[[#This Row],[TEKUĆI PLAN 
2025. rebalans ]])</f>
        <v>1</v>
      </c>
      <c r="G283" s="171">
        <f>G284+G291+G296+G300</f>
        <v>889240</v>
      </c>
      <c r="H283" s="171"/>
      <c r="I283" s="171">
        <f>I288+I293+I298+I302</f>
        <v>1013200</v>
      </c>
      <c r="J283" s="171">
        <f>J288+J293+J298+J302</f>
        <v>901952.3</v>
      </c>
      <c r="K283" s="171">
        <f>K288+K293+K298+K302</f>
        <v>901952.3</v>
      </c>
      <c r="L283" s="171">
        <f>L288+L293+L298+L302</f>
        <v>1079600</v>
      </c>
      <c r="M283" s="171">
        <f>M288+M293+M298+M302</f>
        <v>1127400</v>
      </c>
    </row>
    <row r="284" spans="1:13" x14ac:dyDescent="0.25">
      <c r="A284" s="191" t="s">
        <v>23</v>
      </c>
      <c r="B284" s="191" t="s">
        <v>138</v>
      </c>
      <c r="C284" s="184">
        <f>SUM(C285:C287)</f>
        <v>529932.23</v>
      </c>
      <c r="D284" s="184">
        <f>SUM(D285:D287)</f>
        <v>737500</v>
      </c>
      <c r="E284" s="184">
        <f>E288</f>
        <v>737500</v>
      </c>
      <c r="F284" s="168" t="b">
        <f>_xlfn.ISFORMULA(Table1[[#This Row],[TEKUĆI PLAN 
2025. rebalans ]])</f>
        <v>1</v>
      </c>
      <c r="G284" s="184">
        <f>G288</f>
        <v>737500</v>
      </c>
      <c r="H284" s="184"/>
      <c r="I284" s="184">
        <f>SUM(I285:I287)</f>
        <v>856100</v>
      </c>
      <c r="J284" s="184">
        <f>SUM(J285:J287)</f>
        <v>0</v>
      </c>
      <c r="K284" s="184">
        <f>SUM(K285:K287)</f>
        <v>0</v>
      </c>
      <c r="L284" s="184">
        <f>SUM(L285:L287)</f>
        <v>494200</v>
      </c>
      <c r="M284" s="184">
        <f>SUM(M285:M287)</f>
        <v>505900</v>
      </c>
    </row>
    <row r="285" spans="1:13" x14ac:dyDescent="0.25">
      <c r="A285" s="161" t="s">
        <v>601</v>
      </c>
      <c r="B285" s="162" t="s">
        <v>11</v>
      </c>
      <c r="C285" s="163">
        <v>431510.75</v>
      </c>
      <c r="D285" s="163">
        <v>637500</v>
      </c>
      <c r="E285" s="1"/>
      <c r="F285" s="168" t="b">
        <f>_xlfn.ISFORMULA(Table1[[#This Row],[TEKUĆI PLAN 
2025. rebalans ]])</f>
        <v>0</v>
      </c>
      <c r="G285" s="1">
        <v>496500</v>
      </c>
      <c r="H285" s="1"/>
      <c r="I285" s="1">
        <f>I288-I287-I286</f>
        <v>595100</v>
      </c>
      <c r="J285" s="1">
        <f>J292+J297+J301</f>
        <v>0</v>
      </c>
      <c r="K285" s="1">
        <f>K292+K297+K301</f>
        <v>0</v>
      </c>
      <c r="L285" s="1">
        <f>L292+L297+L301</f>
        <v>174200</v>
      </c>
      <c r="M285" s="1">
        <f>M292+M297+M301</f>
        <v>185900</v>
      </c>
    </row>
    <row r="286" spans="1:13" x14ac:dyDescent="0.25">
      <c r="A286" s="161" t="s">
        <v>602</v>
      </c>
      <c r="B286" s="162" t="s">
        <v>90</v>
      </c>
      <c r="C286" s="163"/>
      <c r="D286" s="163"/>
      <c r="E286" s="1"/>
      <c r="F286" s="1"/>
      <c r="G286" s="1">
        <v>141000</v>
      </c>
      <c r="H286" s="1"/>
      <c r="I286" s="1">
        <v>141000</v>
      </c>
      <c r="J286" s="1"/>
      <c r="K286" s="1"/>
      <c r="L286" s="1">
        <v>200000</v>
      </c>
      <c r="M286" s="1">
        <v>200000</v>
      </c>
    </row>
    <row r="287" spans="1:13" x14ac:dyDescent="0.25">
      <c r="A287" s="161" t="s">
        <v>617</v>
      </c>
      <c r="B287" s="162" t="s">
        <v>15</v>
      </c>
      <c r="C287" s="163">
        <v>98421.48</v>
      </c>
      <c r="D287" s="163">
        <v>100000</v>
      </c>
      <c r="E287" s="1"/>
      <c r="F287" s="168" t="b">
        <f>_xlfn.ISFORMULA(Table1[[#This Row],[TEKUĆI PLAN 
2025. rebalans ]])</f>
        <v>0</v>
      </c>
      <c r="G287" s="1">
        <v>100000</v>
      </c>
      <c r="H287" s="1"/>
      <c r="I287" s="1">
        <v>120000</v>
      </c>
      <c r="J287" s="1"/>
      <c r="K287" s="1"/>
      <c r="L287" s="1">
        <v>120000</v>
      </c>
      <c r="M287" s="1">
        <v>120000</v>
      </c>
    </row>
    <row r="288" spans="1:13" x14ac:dyDescent="0.25">
      <c r="A288" s="193" t="s">
        <v>25</v>
      </c>
      <c r="B288" s="194" t="s">
        <v>26</v>
      </c>
      <c r="C288" s="181">
        <f>C289+C290</f>
        <v>529932.23</v>
      </c>
      <c r="D288" s="181">
        <f>D289+D290</f>
        <v>737500</v>
      </c>
      <c r="E288" s="181">
        <f>E289+E290</f>
        <v>737500</v>
      </c>
      <c r="F288" s="168" t="b">
        <f>_xlfn.ISFORMULA(Table1[[#This Row],[TEKUĆI PLAN 
2025. rebalans ]])</f>
        <v>1</v>
      </c>
      <c r="G288" s="181">
        <f>G289+G290</f>
        <v>737500</v>
      </c>
      <c r="H288" s="181"/>
      <c r="I288" s="181">
        <f>I289+I290</f>
        <v>856100</v>
      </c>
      <c r="J288" s="181">
        <f>J289+J290</f>
        <v>742500.6</v>
      </c>
      <c r="K288" s="181">
        <f>K289+K290</f>
        <v>742500.6</v>
      </c>
      <c r="L288" s="181">
        <f>L289+L290</f>
        <v>905400</v>
      </c>
      <c r="M288" s="181">
        <f>M289+M290</f>
        <v>941500</v>
      </c>
    </row>
    <row r="289" spans="1:13" x14ac:dyDescent="0.25">
      <c r="A289" s="177" t="s">
        <v>27</v>
      </c>
      <c r="B289" s="190" t="s">
        <v>28</v>
      </c>
      <c r="C289" s="179">
        <v>497454.86</v>
      </c>
      <c r="D289" s="179">
        <v>689100</v>
      </c>
      <c r="E289" s="1">
        <v>689100</v>
      </c>
      <c r="F289" s="168" t="b">
        <f>_xlfn.ISFORMULA(Table1[[#This Row],[TEKUĆI PLAN 
2025. rebalans ]])</f>
        <v>0</v>
      </c>
      <c r="G289" s="1">
        <v>689100</v>
      </c>
      <c r="H289" s="1"/>
      <c r="I289" s="197">
        <v>817100</v>
      </c>
      <c r="J289" s="1">
        <v>692600.1</v>
      </c>
      <c r="K289" s="1">
        <v>692600.1</v>
      </c>
      <c r="L289" s="197">
        <v>864600</v>
      </c>
      <c r="M289" s="197">
        <v>899700</v>
      </c>
    </row>
    <row r="290" spans="1:13" x14ac:dyDescent="0.25">
      <c r="A290" s="177" t="s">
        <v>29</v>
      </c>
      <c r="B290" s="190" t="s">
        <v>30</v>
      </c>
      <c r="C290" s="179">
        <v>32477.37</v>
      </c>
      <c r="D290" s="179">
        <v>48400</v>
      </c>
      <c r="E290" s="1">
        <v>48400</v>
      </c>
      <c r="F290" s="168" t="b">
        <f>_xlfn.ISFORMULA(Table1[[#This Row],[TEKUĆI PLAN 
2025. rebalans ]])</f>
        <v>0</v>
      </c>
      <c r="G290" s="1">
        <v>48400</v>
      </c>
      <c r="H290" s="1"/>
      <c r="I290" s="197">
        <v>39000</v>
      </c>
      <c r="J290" s="1">
        <v>49900.5</v>
      </c>
      <c r="K290" s="1">
        <v>49900.5</v>
      </c>
      <c r="L290" s="197">
        <v>40800</v>
      </c>
      <c r="M290" s="197">
        <v>41800</v>
      </c>
    </row>
    <row r="291" spans="1:13" x14ac:dyDescent="0.25">
      <c r="A291" s="191" t="s">
        <v>31</v>
      </c>
      <c r="B291" s="191" t="s">
        <v>139</v>
      </c>
      <c r="C291" s="184">
        <f>SUM(C292:C292)</f>
        <v>128379.92</v>
      </c>
      <c r="D291" s="184">
        <f>SUM(D292:D292)</f>
        <v>127840</v>
      </c>
      <c r="E291" s="184">
        <f>E293</f>
        <v>127840</v>
      </c>
      <c r="F291" s="168" t="b">
        <f>_xlfn.ISFORMULA(Table1[[#This Row],[TEKUĆI PLAN 
2025. rebalans ]])</f>
        <v>1</v>
      </c>
      <c r="G291" s="184">
        <f>G293</f>
        <v>127840</v>
      </c>
      <c r="H291" s="184"/>
      <c r="I291" s="184">
        <f>I293</f>
        <v>142100</v>
      </c>
      <c r="J291" s="184">
        <f>SUM(J292:J292)</f>
        <v>0</v>
      </c>
      <c r="K291" s="184">
        <f>SUM(K292:K292)</f>
        <v>0</v>
      </c>
      <c r="L291" s="184">
        <f>SUM(L292:L292)</f>
        <v>156700</v>
      </c>
      <c r="M291" s="184">
        <f>SUM(M292:M292)</f>
        <v>166400</v>
      </c>
    </row>
    <row r="292" spans="1:13" x14ac:dyDescent="0.25">
      <c r="A292" s="161" t="s">
        <v>601</v>
      </c>
      <c r="B292" s="162" t="s">
        <v>11</v>
      </c>
      <c r="C292" s="163">
        <v>128379.92</v>
      </c>
      <c r="D292" s="163">
        <v>127840</v>
      </c>
      <c r="E292" s="1"/>
      <c r="F292" s="168" t="b">
        <f>_xlfn.ISFORMULA(Table1[[#This Row],[TEKUĆI PLAN 
2025. rebalans ]])</f>
        <v>0</v>
      </c>
      <c r="G292" s="1">
        <v>127840</v>
      </c>
      <c r="H292" s="1"/>
      <c r="I292" s="1">
        <v>142100</v>
      </c>
      <c r="J292" s="1"/>
      <c r="K292" s="1"/>
      <c r="L292" s="1">
        <v>156700</v>
      </c>
      <c r="M292" s="1">
        <v>166400</v>
      </c>
    </row>
    <row r="293" spans="1:13" x14ac:dyDescent="0.25">
      <c r="A293" s="193" t="s">
        <v>25</v>
      </c>
      <c r="B293" s="194" t="s">
        <v>26</v>
      </c>
      <c r="C293" s="181">
        <f>C294+C295</f>
        <v>128379.92</v>
      </c>
      <c r="D293" s="181">
        <f>D294+D295</f>
        <v>127840</v>
      </c>
      <c r="E293" s="181">
        <f>E294+E295</f>
        <v>127840</v>
      </c>
      <c r="F293" s="168" t="b">
        <f>_xlfn.ISFORMULA(Table1[[#This Row],[TEKUĆI PLAN 
2025. rebalans ]])</f>
        <v>1</v>
      </c>
      <c r="G293" s="181">
        <f>G294+G295</f>
        <v>127840</v>
      </c>
      <c r="H293" s="181"/>
      <c r="I293" s="181">
        <f>I294+I295</f>
        <v>142100</v>
      </c>
      <c r="J293" s="181">
        <f>J294+J295</f>
        <v>132451.4</v>
      </c>
      <c r="K293" s="181">
        <f>K294+K295</f>
        <v>132451.4</v>
      </c>
      <c r="L293" s="181">
        <f>L294+L295</f>
        <v>156700</v>
      </c>
      <c r="M293" s="181">
        <f>M294+M295</f>
        <v>166400</v>
      </c>
    </row>
    <row r="294" spans="1:13" x14ac:dyDescent="0.25">
      <c r="A294" s="177" t="s">
        <v>29</v>
      </c>
      <c r="B294" s="190" t="s">
        <v>30</v>
      </c>
      <c r="C294" s="179">
        <v>127647.58</v>
      </c>
      <c r="D294" s="179">
        <v>126640</v>
      </c>
      <c r="E294" s="1">
        <v>126640</v>
      </c>
      <c r="F294" s="168" t="b">
        <f>_xlfn.ISFORMULA(Table1[[#This Row],[TEKUĆI PLAN 
2025. rebalans ]])</f>
        <v>0</v>
      </c>
      <c r="G294" s="1">
        <v>126640</v>
      </c>
      <c r="H294" s="1"/>
      <c r="I294" s="197">
        <v>140900</v>
      </c>
      <c r="J294" s="1">
        <v>131451.4</v>
      </c>
      <c r="K294" s="1">
        <v>131451.4</v>
      </c>
      <c r="L294" s="197">
        <v>155300</v>
      </c>
      <c r="M294" s="197">
        <v>164900</v>
      </c>
    </row>
    <row r="295" spans="1:13" x14ac:dyDescent="0.25">
      <c r="A295" s="177" t="s">
        <v>44</v>
      </c>
      <c r="B295" s="190" t="s">
        <v>45</v>
      </c>
      <c r="C295" s="179">
        <v>732.34</v>
      </c>
      <c r="D295" s="179">
        <v>1200</v>
      </c>
      <c r="E295" s="1">
        <v>1200</v>
      </c>
      <c r="F295" s="168" t="b">
        <f>_xlfn.ISFORMULA(Table1[[#This Row],[TEKUĆI PLAN 
2025. rebalans ]])</f>
        <v>0</v>
      </c>
      <c r="G295" s="1">
        <v>1200</v>
      </c>
      <c r="H295" s="1"/>
      <c r="I295" s="197">
        <v>1200</v>
      </c>
      <c r="J295" s="1">
        <v>1000</v>
      </c>
      <c r="K295" s="1">
        <v>1000</v>
      </c>
      <c r="L295" s="197">
        <v>1400</v>
      </c>
      <c r="M295" s="197">
        <v>1500</v>
      </c>
    </row>
    <row r="296" spans="1:13" x14ac:dyDescent="0.25">
      <c r="A296" s="191" t="s">
        <v>79</v>
      </c>
      <c r="B296" s="191" t="s">
        <v>140</v>
      </c>
      <c r="C296" s="184">
        <f>SUM(C297:C297)</f>
        <v>21832.94</v>
      </c>
      <c r="D296" s="184">
        <f>SUM(D297:D297)</f>
        <v>9400</v>
      </c>
      <c r="E296" s="184">
        <f>E298</f>
        <v>9400</v>
      </c>
      <c r="F296" s="168" t="b">
        <f>_xlfn.ISFORMULA(Table1[[#This Row],[TEKUĆI PLAN 
2025. rebalans ]])</f>
        <v>1</v>
      </c>
      <c r="G296" s="184">
        <f>G298</f>
        <v>9400</v>
      </c>
      <c r="H296" s="184"/>
      <c r="I296" s="184">
        <f>I298</f>
        <v>8000</v>
      </c>
      <c r="J296" s="184">
        <f>SUM(J297:J297)</f>
        <v>0</v>
      </c>
      <c r="K296" s="184">
        <f>SUM(K297:K297)</f>
        <v>0</v>
      </c>
      <c r="L296" s="184">
        <f>SUM(L297:L297)</f>
        <v>9500</v>
      </c>
      <c r="M296" s="184">
        <f>SUM(M297:M297)</f>
        <v>9500</v>
      </c>
    </row>
    <row r="297" spans="1:13" x14ac:dyDescent="0.25">
      <c r="A297" s="161" t="s">
        <v>601</v>
      </c>
      <c r="B297" s="162" t="s">
        <v>11</v>
      </c>
      <c r="C297" s="163">
        <v>21832.94</v>
      </c>
      <c r="D297" s="163">
        <v>9400</v>
      </c>
      <c r="E297" s="1"/>
      <c r="F297" s="168" t="b">
        <f>_xlfn.ISFORMULA(Table1[[#This Row],[TEKUĆI PLAN 
2025. rebalans ]])</f>
        <v>0</v>
      </c>
      <c r="G297" s="1">
        <v>9400</v>
      </c>
      <c r="H297" s="1"/>
      <c r="I297" s="1">
        <v>8000</v>
      </c>
      <c r="J297" s="1"/>
      <c r="K297" s="1"/>
      <c r="L297" s="1">
        <v>9500</v>
      </c>
      <c r="M297" s="1">
        <v>9500</v>
      </c>
    </row>
    <row r="298" spans="1:13" x14ac:dyDescent="0.25">
      <c r="A298" s="193" t="s">
        <v>25</v>
      </c>
      <c r="B298" s="194" t="s">
        <v>26</v>
      </c>
      <c r="C298" s="181">
        <f>C299</f>
        <v>21832.94</v>
      </c>
      <c r="D298" s="181">
        <f>D299</f>
        <v>9400</v>
      </c>
      <c r="E298" s="181">
        <f>E299</f>
        <v>9400</v>
      </c>
      <c r="F298" s="168" t="b">
        <f>_xlfn.ISFORMULA(Table1[[#This Row],[TEKUĆI PLAN 
2025. rebalans ]])</f>
        <v>1</v>
      </c>
      <c r="G298" s="181">
        <f>G299</f>
        <v>9400</v>
      </c>
      <c r="H298" s="181"/>
      <c r="I298" s="181">
        <f>I299</f>
        <v>8000</v>
      </c>
      <c r="J298" s="181">
        <f>J299</f>
        <v>10500</v>
      </c>
      <c r="K298" s="181">
        <f>K299</f>
        <v>10500</v>
      </c>
      <c r="L298" s="181">
        <f>L299</f>
        <v>9500</v>
      </c>
      <c r="M298" s="181">
        <f>M299</f>
        <v>9500</v>
      </c>
    </row>
    <row r="299" spans="1:13" ht="38.25" x14ac:dyDescent="0.25">
      <c r="A299" s="177" t="s">
        <v>33</v>
      </c>
      <c r="B299" s="178" t="s">
        <v>34</v>
      </c>
      <c r="C299" s="179">
        <v>21832.94</v>
      </c>
      <c r="D299" s="179">
        <v>9400</v>
      </c>
      <c r="E299" s="1">
        <v>9400</v>
      </c>
      <c r="F299" s="168" t="b">
        <f>_xlfn.ISFORMULA(Table1[[#This Row],[TEKUĆI PLAN 
2025. rebalans ]])</f>
        <v>0</v>
      </c>
      <c r="G299" s="1">
        <v>9400</v>
      </c>
      <c r="H299" s="1"/>
      <c r="I299" s="197">
        <v>8000</v>
      </c>
      <c r="J299" s="1">
        <v>10500</v>
      </c>
      <c r="K299" s="1">
        <v>10500</v>
      </c>
      <c r="L299" s="197">
        <v>9500</v>
      </c>
      <c r="M299" s="197">
        <v>9500</v>
      </c>
    </row>
    <row r="300" spans="1:13" x14ac:dyDescent="0.25">
      <c r="A300" s="191" t="s">
        <v>63</v>
      </c>
      <c r="B300" s="191" t="s">
        <v>141</v>
      </c>
      <c r="C300" s="184">
        <f>SUM(C301:C301)</f>
        <v>13384.88</v>
      </c>
      <c r="D300" s="184">
        <f>SUM(D301:D301)</f>
        <v>14500</v>
      </c>
      <c r="E300" s="184">
        <f>E302</f>
        <v>14500</v>
      </c>
      <c r="F300" s="168" t="b">
        <f>_xlfn.ISFORMULA(Table1[[#This Row],[TEKUĆI PLAN 
2025. rebalans ]])</f>
        <v>1</v>
      </c>
      <c r="G300" s="184">
        <f>G302</f>
        <v>14500</v>
      </c>
      <c r="H300" s="184"/>
      <c r="I300" s="184">
        <f>SUM(I301:I301)</f>
        <v>7000</v>
      </c>
      <c r="J300" s="184">
        <f>SUM(J301:J301)</f>
        <v>0</v>
      </c>
      <c r="K300" s="184">
        <f>SUM(K301:K301)</f>
        <v>0</v>
      </c>
      <c r="L300" s="184">
        <f>SUM(L301:L301)</f>
        <v>8000</v>
      </c>
      <c r="M300" s="184">
        <f>SUM(M301:M301)</f>
        <v>10000</v>
      </c>
    </row>
    <row r="301" spans="1:13" x14ac:dyDescent="0.25">
      <c r="A301" s="161" t="s">
        <v>601</v>
      </c>
      <c r="B301" s="162" t="s">
        <v>11</v>
      </c>
      <c r="C301" s="163">
        <v>13384.88</v>
      </c>
      <c r="D301" s="163">
        <v>14500</v>
      </c>
      <c r="E301" s="1"/>
      <c r="F301" s="168" t="b">
        <f>_xlfn.ISFORMULA(Table1[[#This Row],[TEKUĆI PLAN 
2025. rebalans ]])</f>
        <v>0</v>
      </c>
      <c r="G301" s="1">
        <v>14500</v>
      </c>
      <c r="H301" s="1"/>
      <c r="I301" s="1">
        <v>7000</v>
      </c>
      <c r="J301" s="1"/>
      <c r="K301" s="1"/>
      <c r="L301" s="1">
        <v>8000</v>
      </c>
      <c r="M301" s="1">
        <v>10000</v>
      </c>
    </row>
    <row r="302" spans="1:13" x14ac:dyDescent="0.25">
      <c r="A302" s="193" t="s">
        <v>37</v>
      </c>
      <c r="B302" s="194" t="s">
        <v>38</v>
      </c>
      <c r="C302" s="181">
        <f>C303</f>
        <v>13384.88</v>
      </c>
      <c r="D302" s="181">
        <f>D303</f>
        <v>14500</v>
      </c>
      <c r="E302" s="181">
        <f>E303</f>
        <v>14500</v>
      </c>
      <c r="F302" s="168" t="b">
        <f>_xlfn.ISFORMULA(Table1[[#This Row],[TEKUĆI PLAN 
2025. rebalans ]])</f>
        <v>1</v>
      </c>
      <c r="G302" s="181">
        <f>G303</f>
        <v>14500</v>
      </c>
      <c r="H302" s="181"/>
      <c r="I302" s="181">
        <f>I303</f>
        <v>7000</v>
      </c>
      <c r="J302" s="181">
        <f>J303</f>
        <v>16500.3</v>
      </c>
      <c r="K302" s="181">
        <f>K303</f>
        <v>16500.3</v>
      </c>
      <c r="L302" s="181">
        <f>L303</f>
        <v>8000</v>
      </c>
      <c r="M302" s="181">
        <f>M303</f>
        <v>10000</v>
      </c>
    </row>
    <row r="303" spans="1:13" x14ac:dyDescent="0.25">
      <c r="A303" s="177" t="s">
        <v>39</v>
      </c>
      <c r="B303" s="190" t="s">
        <v>40</v>
      </c>
      <c r="C303" s="179">
        <v>13384.88</v>
      </c>
      <c r="D303" s="179">
        <v>14500</v>
      </c>
      <c r="E303" s="1">
        <v>14500</v>
      </c>
      <c r="F303" s="168" t="b">
        <f>_xlfn.ISFORMULA(Table1[[#This Row],[TEKUĆI PLAN 
2025. rebalans ]])</f>
        <v>0</v>
      </c>
      <c r="G303" s="1">
        <v>14500</v>
      </c>
      <c r="H303" s="1"/>
      <c r="I303" s="197">
        <v>7000</v>
      </c>
      <c r="J303" s="1">
        <v>16500.3</v>
      </c>
      <c r="K303" s="1">
        <v>16500.3</v>
      </c>
      <c r="L303" s="197">
        <v>8000</v>
      </c>
      <c r="M303" s="197">
        <v>10000</v>
      </c>
    </row>
    <row r="304" spans="1:13" ht="25.5" x14ac:dyDescent="0.25">
      <c r="A304" s="167" t="s">
        <v>142</v>
      </c>
      <c r="B304" s="199" t="s">
        <v>143</v>
      </c>
      <c r="C304" s="200">
        <f>SUM(C305:C306)</f>
        <v>119985.42</v>
      </c>
      <c r="D304" s="200">
        <f>SUM(D305:D307)</f>
        <v>112200</v>
      </c>
      <c r="E304" s="200">
        <f>E308</f>
        <v>122200</v>
      </c>
      <c r="F304" s="200" t="b">
        <f>F308</f>
        <v>1</v>
      </c>
      <c r="G304" s="200">
        <f>SUM(G305:G307)</f>
        <v>125800</v>
      </c>
      <c r="H304" s="200">
        <f t="shared" ref="H304:M304" si="100">SUM(H305:H307)</f>
        <v>0</v>
      </c>
      <c r="I304" s="200">
        <f t="shared" si="100"/>
        <v>150600</v>
      </c>
      <c r="J304" s="200">
        <f t="shared" si="100"/>
        <v>0</v>
      </c>
      <c r="K304" s="200">
        <f t="shared" si="100"/>
        <v>0</v>
      </c>
      <c r="L304" s="200">
        <f t="shared" si="100"/>
        <v>161500</v>
      </c>
      <c r="M304" s="200">
        <f t="shared" si="100"/>
        <v>161500</v>
      </c>
    </row>
    <row r="305" spans="1:13" x14ac:dyDescent="0.25">
      <c r="A305" s="161" t="s">
        <v>601</v>
      </c>
      <c r="B305" s="162" t="s">
        <v>11</v>
      </c>
      <c r="C305" s="163">
        <f>C310+C317</f>
        <v>117106.31</v>
      </c>
      <c r="D305" s="163">
        <v>102200</v>
      </c>
      <c r="E305" s="163">
        <f>E310+E317</f>
        <v>0</v>
      </c>
      <c r="F305" s="168" t="b">
        <f>_xlfn.ISFORMULA(Table1[[#This Row],[TEKUĆI PLAN 
2025. rebalans ]])</f>
        <v>1</v>
      </c>
      <c r="G305" s="163">
        <f>G310+G317</f>
        <v>111500</v>
      </c>
      <c r="H305" s="163">
        <f t="shared" ref="H305:M305" si="101">H310+H317</f>
        <v>0</v>
      </c>
      <c r="I305" s="163">
        <f t="shared" si="101"/>
        <v>135600</v>
      </c>
      <c r="J305" s="163">
        <f t="shared" si="101"/>
        <v>0</v>
      </c>
      <c r="K305" s="163">
        <f t="shared" si="101"/>
        <v>0</v>
      </c>
      <c r="L305" s="163">
        <f t="shared" si="101"/>
        <v>156500</v>
      </c>
      <c r="M305" s="163">
        <f t="shared" si="101"/>
        <v>156500</v>
      </c>
    </row>
    <row r="306" spans="1:13" x14ac:dyDescent="0.25">
      <c r="A306" s="161" t="s">
        <v>602</v>
      </c>
      <c r="B306" s="162" t="s">
        <v>90</v>
      </c>
      <c r="C306" s="163">
        <f>C311</f>
        <v>2879.11</v>
      </c>
      <c r="D306" s="163">
        <f>D311</f>
        <v>0</v>
      </c>
      <c r="E306" s="163">
        <f>E311</f>
        <v>0</v>
      </c>
      <c r="F306" s="168" t="b">
        <f>_xlfn.ISFORMULA(Table1[[#This Row],[TEKUĆI PLAN 
2025. rebalans ]])</f>
        <v>1</v>
      </c>
      <c r="G306" s="163">
        <f>G311</f>
        <v>2000</v>
      </c>
      <c r="H306" s="163">
        <f t="shared" ref="H306:M306" si="102">H311</f>
        <v>0</v>
      </c>
      <c r="I306" s="163">
        <f t="shared" si="102"/>
        <v>2000</v>
      </c>
      <c r="J306" s="163">
        <f t="shared" si="102"/>
        <v>0</v>
      </c>
      <c r="K306" s="163">
        <f t="shared" si="102"/>
        <v>0</v>
      </c>
      <c r="L306" s="163">
        <f t="shared" si="102"/>
        <v>5000</v>
      </c>
      <c r="M306" s="163">
        <f t="shared" si="102"/>
        <v>5000</v>
      </c>
    </row>
    <row r="307" spans="1:13" x14ac:dyDescent="0.25">
      <c r="A307" s="161" t="s">
        <v>617</v>
      </c>
      <c r="B307" s="162" t="s">
        <v>15</v>
      </c>
      <c r="C307" s="163">
        <v>0</v>
      </c>
      <c r="D307" s="163">
        <v>10000</v>
      </c>
      <c r="E307" s="1"/>
      <c r="F307" s="168" t="b">
        <f>_xlfn.ISFORMULA(Table1[[#This Row],[TEKUĆI PLAN 
2025. rebalans ]])</f>
        <v>0</v>
      </c>
      <c r="G307" s="1">
        <f>G318</f>
        <v>12300</v>
      </c>
      <c r="H307" s="1">
        <f t="shared" ref="H307:M307" si="103">H318</f>
        <v>0</v>
      </c>
      <c r="I307" s="1">
        <f t="shared" si="103"/>
        <v>13000</v>
      </c>
      <c r="J307" s="1">
        <f t="shared" si="103"/>
        <v>0</v>
      </c>
      <c r="K307" s="1">
        <f t="shared" si="103"/>
        <v>0</v>
      </c>
      <c r="L307" s="1">
        <f t="shared" si="103"/>
        <v>0</v>
      </c>
      <c r="M307" s="1">
        <f t="shared" si="103"/>
        <v>0</v>
      </c>
    </row>
    <row r="308" spans="1:13" x14ac:dyDescent="0.25">
      <c r="A308" s="170" t="s">
        <v>21</v>
      </c>
      <c r="B308" s="198" t="s">
        <v>144</v>
      </c>
      <c r="C308" s="183">
        <f>C309+C316</f>
        <v>119985.42</v>
      </c>
      <c r="D308" s="183">
        <f>D309+D316</f>
        <v>122200</v>
      </c>
      <c r="E308" s="183">
        <f>E309+E316</f>
        <v>122200</v>
      </c>
      <c r="F308" s="168" t="b">
        <f>_xlfn.ISFORMULA(Table1[[#This Row],[TEKUĆI PLAN 
2025. rebalans ]])</f>
        <v>1</v>
      </c>
      <c r="G308" s="183">
        <f>G309+G316</f>
        <v>125800</v>
      </c>
      <c r="H308" s="183"/>
      <c r="I308" s="183">
        <f>I309+I316</f>
        <v>150600</v>
      </c>
      <c r="J308" s="183">
        <f>J309+J316</f>
        <v>0</v>
      </c>
      <c r="K308" s="183">
        <f>K309+K316</f>
        <v>0</v>
      </c>
      <c r="L308" s="183">
        <f>L309+L316</f>
        <v>161500</v>
      </c>
      <c r="M308" s="183">
        <f>M309+M316</f>
        <v>161500</v>
      </c>
    </row>
    <row r="309" spans="1:13" x14ac:dyDescent="0.25">
      <c r="A309" s="191" t="s">
        <v>23</v>
      </c>
      <c r="B309" s="191" t="s">
        <v>145</v>
      </c>
      <c r="C309" s="184">
        <f>SUM(C310:C311)</f>
        <v>92800</v>
      </c>
      <c r="D309" s="184">
        <f>SUM(D310:D311)</f>
        <v>107200</v>
      </c>
      <c r="E309" s="184">
        <f>E312</f>
        <v>107200</v>
      </c>
      <c r="F309" s="168" t="b">
        <f>_xlfn.ISFORMULA(Table1[[#This Row],[TEKUĆI PLAN 
2025. rebalans ]])</f>
        <v>1</v>
      </c>
      <c r="G309" s="184">
        <f>G312</f>
        <v>112800</v>
      </c>
      <c r="H309" s="184"/>
      <c r="I309" s="184">
        <f>I312</f>
        <v>133600</v>
      </c>
      <c r="J309" s="184">
        <f>SUM(J310:J311)</f>
        <v>0</v>
      </c>
      <c r="K309" s="184">
        <f>SUM(K310:K311)</f>
        <v>0</v>
      </c>
      <c r="L309" s="184">
        <f>SUM(L310:L311)</f>
        <v>144500</v>
      </c>
      <c r="M309" s="184">
        <f>SUM(M310:M311)</f>
        <v>144500</v>
      </c>
    </row>
    <row r="310" spans="1:13" x14ac:dyDescent="0.25">
      <c r="A310" s="161" t="s">
        <v>601</v>
      </c>
      <c r="B310" s="162" t="s">
        <v>11</v>
      </c>
      <c r="C310" s="163">
        <v>89920.89</v>
      </c>
      <c r="D310" s="163">
        <v>107200</v>
      </c>
      <c r="E310" s="1"/>
      <c r="F310" s="168" t="b">
        <f>_xlfn.ISFORMULA(Table1[[#This Row],[TEKUĆI PLAN 
2025. rebalans ]])</f>
        <v>0</v>
      </c>
      <c r="G310" s="1">
        <v>110800</v>
      </c>
      <c r="H310" s="1"/>
      <c r="I310" s="1">
        <f>I312-I311</f>
        <v>131600</v>
      </c>
      <c r="J310" s="1"/>
      <c r="K310" s="1"/>
      <c r="L310" s="1">
        <v>139500</v>
      </c>
      <c r="M310" s="1">
        <v>139500</v>
      </c>
    </row>
    <row r="311" spans="1:13" x14ac:dyDescent="0.25">
      <c r="A311" s="161" t="s">
        <v>602</v>
      </c>
      <c r="B311" s="162" t="s">
        <v>90</v>
      </c>
      <c r="C311" s="163">
        <v>2879.11</v>
      </c>
      <c r="D311" s="163">
        <v>0</v>
      </c>
      <c r="E311" s="1"/>
      <c r="F311" s="168" t="b">
        <f>_xlfn.ISFORMULA(Table1[[#This Row],[TEKUĆI PLAN 
2025. rebalans ]])</f>
        <v>0</v>
      </c>
      <c r="G311" s="1">
        <v>2000</v>
      </c>
      <c r="H311" s="1"/>
      <c r="I311" s="1">
        <v>2000</v>
      </c>
      <c r="J311" s="1"/>
      <c r="K311" s="1"/>
      <c r="L311" s="1">
        <v>5000</v>
      </c>
      <c r="M311" s="1">
        <v>5000</v>
      </c>
    </row>
    <row r="312" spans="1:13" x14ac:dyDescent="0.25">
      <c r="A312" s="193" t="s">
        <v>25</v>
      </c>
      <c r="B312" s="194" t="s">
        <v>26</v>
      </c>
      <c r="C312" s="181">
        <f>SUM(C313:C315)</f>
        <v>92800</v>
      </c>
      <c r="D312" s="181">
        <f>SUM(D313:D315)</f>
        <v>107200</v>
      </c>
      <c r="E312" s="181">
        <f>SUM(E313:E315)</f>
        <v>107200</v>
      </c>
      <c r="F312" s="168" t="b">
        <f>_xlfn.ISFORMULA(Table1[[#This Row],[TEKUĆI PLAN 
2025. rebalans ]])</f>
        <v>1</v>
      </c>
      <c r="G312" s="181">
        <f>SUM(G313:G315)</f>
        <v>112800</v>
      </c>
      <c r="H312" s="181"/>
      <c r="I312" s="181">
        <f>SUM(I313:I315)</f>
        <v>133600</v>
      </c>
      <c r="J312" s="181">
        <f>SUM(J313:J315)</f>
        <v>116200</v>
      </c>
      <c r="K312" s="181">
        <f>SUM(K313:K315)</f>
        <v>116200</v>
      </c>
      <c r="L312" s="181">
        <f>SUM(L313:L315)</f>
        <v>144500</v>
      </c>
      <c r="M312" s="181">
        <f>SUM(M313:M315)</f>
        <v>144500</v>
      </c>
    </row>
    <row r="313" spans="1:13" x14ac:dyDescent="0.25">
      <c r="A313" s="177" t="s">
        <v>27</v>
      </c>
      <c r="B313" s="190" t="s">
        <v>28</v>
      </c>
      <c r="C313" s="179">
        <v>68776</v>
      </c>
      <c r="D313" s="179">
        <v>79100</v>
      </c>
      <c r="E313" s="1">
        <v>79100</v>
      </c>
      <c r="F313" s="168" t="b">
        <f>_xlfn.ISFORMULA(Table1[[#This Row],[TEKUĆI PLAN 
2025. rebalans ]])</f>
        <v>0</v>
      </c>
      <c r="G313" s="1">
        <v>86700</v>
      </c>
      <c r="H313" s="1"/>
      <c r="I313" s="197">
        <v>102200</v>
      </c>
      <c r="J313" s="1">
        <v>85400</v>
      </c>
      <c r="K313" s="1">
        <v>85400</v>
      </c>
      <c r="L313" s="197">
        <v>112000</v>
      </c>
      <c r="M313" s="197">
        <v>112000</v>
      </c>
    </row>
    <row r="314" spans="1:13" x14ac:dyDescent="0.25">
      <c r="A314" s="177" t="s">
        <v>29</v>
      </c>
      <c r="B314" s="190" t="s">
        <v>30</v>
      </c>
      <c r="C314" s="179">
        <v>23521</v>
      </c>
      <c r="D314" s="179">
        <v>27300</v>
      </c>
      <c r="E314" s="1">
        <v>27300</v>
      </c>
      <c r="F314" s="168" t="b">
        <f>_xlfn.ISFORMULA(Table1[[#This Row],[TEKUĆI PLAN 
2025. rebalans ]])</f>
        <v>0</v>
      </c>
      <c r="G314" s="1">
        <v>25300</v>
      </c>
      <c r="H314" s="1"/>
      <c r="I314" s="197">
        <v>30600</v>
      </c>
      <c r="J314" s="1">
        <v>30000</v>
      </c>
      <c r="K314" s="1">
        <v>30000</v>
      </c>
      <c r="L314" s="197">
        <v>31700</v>
      </c>
      <c r="M314" s="197">
        <v>31700</v>
      </c>
    </row>
    <row r="315" spans="1:13" x14ac:dyDescent="0.25">
      <c r="A315" s="177" t="s">
        <v>44</v>
      </c>
      <c r="B315" s="190" t="s">
        <v>45</v>
      </c>
      <c r="C315" s="182">
        <v>503</v>
      </c>
      <c r="D315" s="182">
        <v>800</v>
      </c>
      <c r="E315" s="1">
        <v>800</v>
      </c>
      <c r="F315" s="168" t="b">
        <f>_xlfn.ISFORMULA(Table1[[#This Row],[TEKUĆI PLAN 
2025. rebalans ]])</f>
        <v>0</v>
      </c>
      <c r="G315" s="1">
        <v>800</v>
      </c>
      <c r="H315" s="1"/>
      <c r="I315" s="197">
        <v>800</v>
      </c>
      <c r="J315" s="1">
        <v>800</v>
      </c>
      <c r="K315" s="1">
        <v>800</v>
      </c>
      <c r="L315" s="197">
        <v>800</v>
      </c>
      <c r="M315" s="197">
        <v>800</v>
      </c>
    </row>
    <row r="316" spans="1:13" x14ac:dyDescent="0.25">
      <c r="A316" s="191" t="s">
        <v>68</v>
      </c>
      <c r="B316" s="191" t="s">
        <v>146</v>
      </c>
      <c r="C316" s="184">
        <f>C319</f>
        <v>27185.42</v>
      </c>
      <c r="D316" s="184">
        <f>SUM(D317:D318)</f>
        <v>15000</v>
      </c>
      <c r="E316" s="184">
        <f>E319</f>
        <v>15000</v>
      </c>
      <c r="F316" s="168" t="b">
        <f>_xlfn.ISFORMULA(Table1[[#This Row],[TEKUĆI PLAN 
2025. rebalans ]])</f>
        <v>1</v>
      </c>
      <c r="G316" s="184">
        <f>G319</f>
        <v>13000</v>
      </c>
      <c r="H316" s="184"/>
      <c r="I316" s="184">
        <f>I319</f>
        <v>17000</v>
      </c>
      <c r="J316" s="184">
        <f>SUM(J317:J317)</f>
        <v>0</v>
      </c>
      <c r="K316" s="184">
        <f>SUM(K317:K317)</f>
        <v>0</v>
      </c>
      <c r="L316" s="184">
        <f>SUM(L317:L317)</f>
        <v>17000</v>
      </c>
      <c r="M316" s="184">
        <f>SUM(M317:M317)</f>
        <v>17000</v>
      </c>
    </row>
    <row r="317" spans="1:13" x14ac:dyDescent="0.25">
      <c r="A317" s="161" t="s">
        <v>601</v>
      </c>
      <c r="B317" s="162" t="s">
        <v>11</v>
      </c>
      <c r="C317" s="163">
        <v>27185.42</v>
      </c>
      <c r="D317" s="163">
        <v>5000</v>
      </c>
      <c r="E317" s="1"/>
      <c r="F317" s="168" t="b">
        <f>_xlfn.ISFORMULA(Table1[[#This Row],[TEKUĆI PLAN 
2025. rebalans ]])</f>
        <v>0</v>
      </c>
      <c r="G317" s="1">
        <v>700</v>
      </c>
      <c r="H317" s="1"/>
      <c r="I317" s="1">
        <v>4000</v>
      </c>
      <c r="J317" s="1"/>
      <c r="K317" s="1"/>
      <c r="L317" s="1">
        <v>17000</v>
      </c>
      <c r="M317" s="1">
        <v>17000</v>
      </c>
    </row>
    <row r="318" spans="1:13" x14ac:dyDescent="0.25">
      <c r="A318" s="161" t="s">
        <v>617</v>
      </c>
      <c r="B318" s="162" t="s">
        <v>15</v>
      </c>
      <c r="C318" s="163">
        <v>0</v>
      </c>
      <c r="D318" s="163">
        <v>10000</v>
      </c>
      <c r="E318" s="1"/>
      <c r="F318" s="168" t="b">
        <f>_xlfn.ISFORMULA(Table1[[#This Row],[TEKUĆI PLAN 
2025. rebalans ]])</f>
        <v>0</v>
      </c>
      <c r="G318" s="1">
        <v>12300</v>
      </c>
      <c r="H318" s="1"/>
      <c r="I318" s="1">
        <v>13000</v>
      </c>
      <c r="J318" s="1"/>
      <c r="K318" s="1"/>
      <c r="L318" s="1"/>
      <c r="M318" s="1"/>
    </row>
    <row r="319" spans="1:13" x14ac:dyDescent="0.25">
      <c r="A319" s="193" t="s">
        <v>37</v>
      </c>
      <c r="B319" s="194" t="s">
        <v>38</v>
      </c>
      <c r="C319" s="181">
        <f>C320</f>
        <v>27185.42</v>
      </c>
      <c r="D319" s="181">
        <f>SUM(D320:D321)</f>
        <v>15000</v>
      </c>
      <c r="E319" s="181">
        <f>SUM(E320:E321)</f>
        <v>15000</v>
      </c>
      <c r="F319" s="168" t="b">
        <f>_xlfn.ISFORMULA(Table1[[#This Row],[TEKUĆI PLAN 
2025. rebalans ]])</f>
        <v>1</v>
      </c>
      <c r="G319" s="181">
        <f>SUM(G320:G321)</f>
        <v>13000</v>
      </c>
      <c r="H319" s="181"/>
      <c r="I319" s="181">
        <f>SUM(I320:I321)</f>
        <v>17000</v>
      </c>
      <c r="J319" s="181">
        <f>SUM(J320:J321)</f>
        <v>18000</v>
      </c>
      <c r="K319" s="181">
        <f>SUM(K320:K321)</f>
        <v>18000</v>
      </c>
      <c r="L319" s="181">
        <f>SUM(L320:L321)</f>
        <v>17000</v>
      </c>
      <c r="M319" s="181">
        <f>SUM(M320:M321)</f>
        <v>17000</v>
      </c>
    </row>
    <row r="320" spans="1:13" x14ac:dyDescent="0.25">
      <c r="A320" s="177" t="s">
        <v>39</v>
      </c>
      <c r="B320" s="190" t="s">
        <v>40</v>
      </c>
      <c r="C320" s="179">
        <v>27185.42</v>
      </c>
      <c r="D320" s="179">
        <v>15000</v>
      </c>
      <c r="E320" s="1">
        <v>15000</v>
      </c>
      <c r="F320" s="168" t="b">
        <f>_xlfn.ISFORMULA(Table1[[#This Row],[TEKUĆI PLAN 
2025. rebalans ]])</f>
        <v>0</v>
      </c>
      <c r="G320" s="1">
        <v>13000</v>
      </c>
      <c r="H320" s="1"/>
      <c r="I320" s="197">
        <v>17000</v>
      </c>
      <c r="J320" s="1">
        <v>18000</v>
      </c>
      <c r="K320" s="1">
        <v>18000</v>
      </c>
      <c r="L320" s="197">
        <v>17000</v>
      </c>
      <c r="M320" s="197">
        <v>17000</v>
      </c>
    </row>
    <row r="321" spans="1:13" x14ac:dyDescent="0.25">
      <c r="A321" s="177" t="s">
        <v>147</v>
      </c>
      <c r="B321" s="190" t="s">
        <v>148</v>
      </c>
      <c r="C321" s="179">
        <v>15613</v>
      </c>
      <c r="D321" s="179">
        <v>0</v>
      </c>
      <c r="E321" s="1">
        <v>0</v>
      </c>
      <c r="F321" s="168" t="b">
        <f>_xlfn.ISFORMULA(Table1[[#This Row],[TEKUĆI PLAN 
2025. rebalans ]])</f>
        <v>0</v>
      </c>
      <c r="G321" s="1"/>
      <c r="H321" s="1"/>
      <c r="I321" s="197"/>
      <c r="J321" s="1">
        <v>0</v>
      </c>
      <c r="K321" s="1">
        <v>0</v>
      </c>
      <c r="L321" s="197"/>
      <c r="M321" s="197"/>
    </row>
    <row r="322" spans="1:13" x14ac:dyDescent="0.25">
      <c r="A322" s="167" t="s">
        <v>149</v>
      </c>
      <c r="B322" s="199" t="s">
        <v>150</v>
      </c>
      <c r="C322" s="200">
        <f>SUM(C323:C325)</f>
        <v>218022</v>
      </c>
      <c r="D322" s="200">
        <f t="shared" ref="D322:M322" si="104">SUM(D323:D325)</f>
        <v>476550</v>
      </c>
      <c r="E322" s="200">
        <f t="shared" si="104"/>
        <v>0</v>
      </c>
      <c r="F322" s="200">
        <f t="shared" si="104"/>
        <v>0</v>
      </c>
      <c r="G322" s="200">
        <f t="shared" si="104"/>
        <v>276600</v>
      </c>
      <c r="H322" s="200">
        <f t="shared" si="104"/>
        <v>0</v>
      </c>
      <c r="I322" s="200">
        <f t="shared" si="104"/>
        <v>698500</v>
      </c>
      <c r="J322" s="200">
        <f t="shared" si="104"/>
        <v>0</v>
      </c>
      <c r="K322" s="200">
        <f t="shared" si="104"/>
        <v>0</v>
      </c>
      <c r="L322" s="200">
        <f t="shared" si="104"/>
        <v>696450</v>
      </c>
      <c r="M322" s="200">
        <f t="shared" si="104"/>
        <v>696450</v>
      </c>
    </row>
    <row r="323" spans="1:13" x14ac:dyDescent="0.25">
      <c r="A323" s="161" t="s">
        <v>601</v>
      </c>
      <c r="B323" s="162" t="s">
        <v>11</v>
      </c>
      <c r="C323" s="163">
        <f>C350+C357+C364+C368+C328+C335+C340+C345</f>
        <v>212457.58</v>
      </c>
      <c r="D323" s="163">
        <f t="shared" ref="D323:M323" si="105">D350+D357+D364+D368+D328+D335+D340+D345</f>
        <v>326550</v>
      </c>
      <c r="E323" s="163">
        <f t="shared" si="105"/>
        <v>0</v>
      </c>
      <c r="F323" s="163">
        <f t="shared" si="105"/>
        <v>0</v>
      </c>
      <c r="G323" s="163">
        <f t="shared" si="105"/>
        <v>186350</v>
      </c>
      <c r="H323" s="163">
        <f t="shared" si="105"/>
        <v>0</v>
      </c>
      <c r="I323" s="163">
        <f t="shared" si="105"/>
        <v>325900</v>
      </c>
      <c r="J323" s="163">
        <f t="shared" si="105"/>
        <v>0</v>
      </c>
      <c r="K323" s="163">
        <f t="shared" si="105"/>
        <v>0</v>
      </c>
      <c r="L323" s="163">
        <f t="shared" si="105"/>
        <v>452450</v>
      </c>
      <c r="M323" s="163">
        <f t="shared" si="105"/>
        <v>476950</v>
      </c>
    </row>
    <row r="324" spans="1:13" x14ac:dyDescent="0.25">
      <c r="A324" s="161" t="s">
        <v>602</v>
      </c>
      <c r="B324" s="162" t="s">
        <v>90</v>
      </c>
      <c r="C324" s="163">
        <f>C329</f>
        <v>5564.42</v>
      </c>
      <c r="D324" s="163">
        <f t="shared" ref="D324:M324" si="106">D329</f>
        <v>0</v>
      </c>
      <c r="E324" s="163">
        <f t="shared" si="106"/>
        <v>0</v>
      </c>
      <c r="F324" s="163" t="b">
        <f t="shared" si="106"/>
        <v>0</v>
      </c>
      <c r="G324" s="163">
        <f t="shared" si="106"/>
        <v>6000</v>
      </c>
      <c r="H324" s="163">
        <f t="shared" si="106"/>
        <v>0</v>
      </c>
      <c r="I324" s="163">
        <f t="shared" si="106"/>
        <v>7000</v>
      </c>
      <c r="J324" s="163">
        <f t="shared" si="106"/>
        <v>0</v>
      </c>
      <c r="K324" s="163">
        <f t="shared" si="106"/>
        <v>0</v>
      </c>
      <c r="L324" s="163">
        <f t="shared" si="106"/>
        <v>15000</v>
      </c>
      <c r="M324" s="163">
        <f t="shared" si="106"/>
        <v>15000</v>
      </c>
    </row>
    <row r="325" spans="1:13" x14ac:dyDescent="0.25">
      <c r="A325" s="161" t="s">
        <v>617</v>
      </c>
      <c r="B325" s="162" t="s">
        <v>15</v>
      </c>
      <c r="C325" s="163">
        <f>C336+C341+C346+C351+C358+C369</f>
        <v>0</v>
      </c>
      <c r="D325" s="163">
        <f t="shared" ref="D325:M325" si="107">D336+D341+D346+D351+D358+D369</f>
        <v>150000</v>
      </c>
      <c r="E325" s="163">
        <f t="shared" si="107"/>
        <v>0</v>
      </c>
      <c r="F325" s="163">
        <f t="shared" si="107"/>
        <v>0</v>
      </c>
      <c r="G325" s="163">
        <f t="shared" si="107"/>
        <v>84250</v>
      </c>
      <c r="H325" s="163">
        <f t="shared" si="107"/>
        <v>0</v>
      </c>
      <c r="I325" s="163">
        <f t="shared" si="107"/>
        <v>365600</v>
      </c>
      <c r="J325" s="163">
        <f t="shared" si="107"/>
        <v>0</v>
      </c>
      <c r="K325" s="163">
        <f t="shared" si="107"/>
        <v>0</v>
      </c>
      <c r="L325" s="163">
        <f t="shared" si="107"/>
        <v>229000</v>
      </c>
      <c r="M325" s="163">
        <f t="shared" si="107"/>
        <v>204500</v>
      </c>
    </row>
    <row r="326" spans="1:13" x14ac:dyDescent="0.25">
      <c r="A326" s="170" t="s">
        <v>21</v>
      </c>
      <c r="B326" s="198" t="s">
        <v>108</v>
      </c>
      <c r="C326" s="183">
        <f>C327+C334+C339+C344+C363+C367</f>
        <v>218022</v>
      </c>
      <c r="D326" s="183">
        <f>D327+D334+D339+D344+D363+D367</f>
        <v>484550</v>
      </c>
      <c r="E326" s="183">
        <f>E327+E334+E339+E344+E363+E367</f>
        <v>484550</v>
      </c>
      <c r="F326" s="168" t="b">
        <f>_xlfn.ISFORMULA(Table1[[#This Row],[TEKUĆI PLAN 
2025. rebalans ]])</f>
        <v>1</v>
      </c>
      <c r="G326" s="183">
        <f>G327+G334+G339+G344+G363+G367+G356+G349</f>
        <v>276600</v>
      </c>
      <c r="H326" s="183">
        <f>H327+H334+H339+H344+H363+H367+H356+H349</f>
        <v>0</v>
      </c>
      <c r="I326" s="183">
        <f>I327+I334+I339+I344+I363+I367+I356+I349</f>
        <v>698500</v>
      </c>
      <c r="J326" s="183">
        <f>J327+J334+J339+J344+J363+J367</f>
        <v>298450</v>
      </c>
      <c r="K326" s="183">
        <f>K327+K334+K339+K344+K363+K367</f>
        <v>298450</v>
      </c>
      <c r="L326" s="183">
        <f>L327+L334+L339+L344+L363+L367+L349+L356</f>
        <v>696450</v>
      </c>
      <c r="M326" s="183">
        <f>M327+M334+M339+M344+M363+M367+M349+M356</f>
        <v>696450</v>
      </c>
    </row>
    <row r="327" spans="1:13" x14ac:dyDescent="0.25">
      <c r="A327" s="191" t="s">
        <v>23</v>
      </c>
      <c r="B327" s="191" t="s">
        <v>145</v>
      </c>
      <c r="C327" s="184">
        <f>SUM(C328:C329)</f>
        <v>153274</v>
      </c>
      <c r="D327" s="184">
        <f>SUM(D328:D329)</f>
        <v>236550</v>
      </c>
      <c r="E327" s="184">
        <f>E330</f>
        <v>236550</v>
      </c>
      <c r="F327" s="168" t="b">
        <f>_xlfn.ISFORMULA(Table1[[#This Row],[TEKUĆI PLAN 
2025. rebalans ]])</f>
        <v>1</v>
      </c>
      <c r="G327" s="184">
        <f>G330</f>
        <v>155350</v>
      </c>
      <c r="H327" s="184"/>
      <c r="I327" s="184">
        <f>I330</f>
        <v>206100</v>
      </c>
      <c r="J327" s="184">
        <f>J330</f>
        <v>248450</v>
      </c>
      <c r="K327" s="184">
        <f>K330</f>
        <v>248450</v>
      </c>
      <c r="L327" s="184">
        <f>L330</f>
        <v>252450</v>
      </c>
      <c r="M327" s="184">
        <f>M330</f>
        <v>252450</v>
      </c>
    </row>
    <row r="328" spans="1:13" x14ac:dyDescent="0.25">
      <c r="A328" s="161" t="s">
        <v>601</v>
      </c>
      <c r="B328" s="162" t="s">
        <v>11</v>
      </c>
      <c r="C328" s="163">
        <v>147709.57999999999</v>
      </c>
      <c r="D328" s="163">
        <v>236550</v>
      </c>
      <c r="E328" s="1"/>
      <c r="F328" s="168" t="b">
        <f>_xlfn.ISFORMULA(Table1[[#This Row],[TEKUĆI PLAN 
2025. rebalans ]])</f>
        <v>0</v>
      </c>
      <c r="G328" s="1">
        <v>149350</v>
      </c>
      <c r="H328" s="1"/>
      <c r="I328" s="1">
        <f>I330-I329</f>
        <v>199100</v>
      </c>
      <c r="J328" s="1"/>
      <c r="K328" s="1"/>
      <c r="L328" s="1">
        <v>237450</v>
      </c>
      <c r="M328" s="1">
        <v>237450</v>
      </c>
    </row>
    <row r="329" spans="1:13" x14ac:dyDescent="0.25">
      <c r="A329" s="161" t="s">
        <v>602</v>
      </c>
      <c r="B329" s="162" t="s">
        <v>90</v>
      </c>
      <c r="C329" s="163">
        <v>5564.42</v>
      </c>
      <c r="D329" s="163">
        <v>0</v>
      </c>
      <c r="E329" s="1"/>
      <c r="F329" s="168" t="b">
        <f>_xlfn.ISFORMULA(Table1[[#This Row],[TEKUĆI PLAN 
2025. rebalans ]])</f>
        <v>0</v>
      </c>
      <c r="G329" s="1">
        <v>6000</v>
      </c>
      <c r="H329" s="1"/>
      <c r="I329" s="1">
        <v>7000</v>
      </c>
      <c r="J329" s="1"/>
      <c r="K329" s="1"/>
      <c r="L329" s="1">
        <v>15000</v>
      </c>
      <c r="M329" s="1">
        <v>15000</v>
      </c>
    </row>
    <row r="330" spans="1:13" x14ac:dyDescent="0.25">
      <c r="A330" s="193" t="s">
        <v>25</v>
      </c>
      <c r="B330" s="194" t="s">
        <v>26</v>
      </c>
      <c r="C330" s="181">
        <f>SUM(C331:C333)</f>
        <v>153274</v>
      </c>
      <c r="D330" s="181">
        <f>SUM(D331:D333)</f>
        <v>236550</v>
      </c>
      <c r="E330" s="181">
        <f>SUM(E331:E333)</f>
        <v>236550</v>
      </c>
      <c r="F330" s="168" t="b">
        <f>_xlfn.ISFORMULA(Table1[[#This Row],[TEKUĆI PLAN 
2025. rebalans ]])</f>
        <v>1</v>
      </c>
      <c r="G330" s="181">
        <f>SUM(G331:G333)</f>
        <v>155350</v>
      </c>
      <c r="H330" s="181"/>
      <c r="I330" s="181">
        <f>SUM(I331:I333)</f>
        <v>206100</v>
      </c>
      <c r="J330" s="181">
        <f>SUM(J331:J333)</f>
        <v>248450</v>
      </c>
      <c r="K330" s="181">
        <f>SUM(K331:K333)</f>
        <v>248450</v>
      </c>
      <c r="L330" s="181">
        <f>SUM(L331:L333)</f>
        <v>252450</v>
      </c>
      <c r="M330" s="181">
        <f>SUM(M331:M333)</f>
        <v>252450</v>
      </c>
    </row>
    <row r="331" spans="1:13" x14ac:dyDescent="0.25">
      <c r="A331" s="177" t="s">
        <v>27</v>
      </c>
      <c r="B331" s="190" t="s">
        <v>28</v>
      </c>
      <c r="C331" s="179">
        <v>70381</v>
      </c>
      <c r="D331" s="179">
        <v>121200</v>
      </c>
      <c r="E331" s="1">
        <v>121200</v>
      </c>
      <c r="F331" s="168" t="b">
        <f>_xlfn.ISFORMULA(Table1[[#This Row],[TEKUĆI PLAN 
2025. rebalans ]])</f>
        <v>0</v>
      </c>
      <c r="G331" s="1">
        <v>65200</v>
      </c>
      <c r="H331" s="1"/>
      <c r="I331" s="197">
        <v>98200</v>
      </c>
      <c r="J331" s="1">
        <v>131500</v>
      </c>
      <c r="K331" s="1">
        <v>131500</v>
      </c>
      <c r="L331" s="197">
        <v>131500</v>
      </c>
      <c r="M331" s="197">
        <v>131500</v>
      </c>
    </row>
    <row r="332" spans="1:13" x14ac:dyDescent="0.25">
      <c r="A332" s="177" t="s">
        <v>29</v>
      </c>
      <c r="B332" s="190" t="s">
        <v>30</v>
      </c>
      <c r="C332" s="179">
        <v>82434</v>
      </c>
      <c r="D332" s="179">
        <v>114600</v>
      </c>
      <c r="E332" s="1">
        <v>114600</v>
      </c>
      <c r="F332" s="168" t="b">
        <f>_xlfn.ISFORMULA(Table1[[#This Row],[TEKUĆI PLAN 
2025. rebalans ]])</f>
        <v>0</v>
      </c>
      <c r="G332" s="1">
        <v>89400</v>
      </c>
      <c r="H332" s="1"/>
      <c r="I332" s="197">
        <v>107100</v>
      </c>
      <c r="J332" s="1">
        <v>116200</v>
      </c>
      <c r="K332" s="1">
        <v>116200</v>
      </c>
      <c r="L332" s="197">
        <v>120100</v>
      </c>
      <c r="M332" s="197">
        <v>120100</v>
      </c>
    </row>
    <row r="333" spans="1:13" x14ac:dyDescent="0.25">
      <c r="A333" s="177" t="s">
        <v>44</v>
      </c>
      <c r="B333" s="190" t="s">
        <v>45</v>
      </c>
      <c r="C333" s="182">
        <v>459</v>
      </c>
      <c r="D333" s="182">
        <v>750</v>
      </c>
      <c r="E333" s="1">
        <v>750</v>
      </c>
      <c r="F333" s="168" t="b">
        <f>_xlfn.ISFORMULA(Table1[[#This Row],[TEKUĆI PLAN 
2025. rebalans ]])</f>
        <v>0</v>
      </c>
      <c r="G333" s="1">
        <v>750</v>
      </c>
      <c r="H333" s="1"/>
      <c r="I333" s="197">
        <v>800</v>
      </c>
      <c r="J333" s="1">
        <v>750</v>
      </c>
      <c r="K333" s="1">
        <v>750</v>
      </c>
      <c r="L333" s="197">
        <v>850</v>
      </c>
      <c r="M333" s="197">
        <v>850</v>
      </c>
    </row>
    <row r="334" spans="1:13" x14ac:dyDescent="0.25">
      <c r="A334" s="191" t="s">
        <v>31</v>
      </c>
      <c r="B334" s="191" t="s">
        <v>151</v>
      </c>
      <c r="C334" s="174">
        <f>SUM(C335:C335)</f>
        <v>45995</v>
      </c>
      <c r="D334" s="174">
        <f>SUM(D335:D335)</f>
        <v>50000</v>
      </c>
      <c r="E334" s="174">
        <f>E337</f>
        <v>50000</v>
      </c>
      <c r="F334" s="168" t="b">
        <f>_xlfn.ISFORMULA(Table1[[#This Row],[TEKUĆI PLAN 
2025. rebalans ]])</f>
        <v>1</v>
      </c>
      <c r="G334" s="174">
        <f>G337</f>
        <v>87250</v>
      </c>
      <c r="H334" s="174"/>
      <c r="I334" s="174">
        <f>I337</f>
        <v>37800</v>
      </c>
      <c r="J334" s="174">
        <f>J337</f>
        <v>50000</v>
      </c>
      <c r="K334" s="174">
        <f>K337</f>
        <v>50000</v>
      </c>
      <c r="L334" s="174">
        <f>L337</f>
        <v>20000</v>
      </c>
      <c r="M334" s="174">
        <f>M337</f>
        <v>20000</v>
      </c>
    </row>
    <row r="335" spans="1:13" x14ac:dyDescent="0.25">
      <c r="A335" s="161" t="s">
        <v>601</v>
      </c>
      <c r="B335" s="162" t="s">
        <v>11</v>
      </c>
      <c r="C335" s="163">
        <v>45995</v>
      </c>
      <c r="D335" s="163">
        <v>50000</v>
      </c>
      <c r="E335" s="1"/>
      <c r="F335" s="168" t="b">
        <f>_xlfn.ISFORMULA(Table1[[#This Row],[TEKUĆI PLAN 
2025. rebalans ]])</f>
        <v>0</v>
      </c>
      <c r="G335" s="1">
        <v>10000</v>
      </c>
      <c r="H335" s="1"/>
      <c r="I335" s="1">
        <v>19800</v>
      </c>
      <c r="J335" s="1"/>
      <c r="K335" s="1"/>
      <c r="L335" s="1">
        <v>20000</v>
      </c>
      <c r="M335" s="1">
        <v>20000</v>
      </c>
    </row>
    <row r="336" spans="1:13" x14ac:dyDescent="0.25">
      <c r="A336" s="161" t="s">
        <v>617</v>
      </c>
      <c r="B336" s="162" t="s">
        <v>15</v>
      </c>
      <c r="C336" s="165"/>
      <c r="D336" s="165"/>
      <c r="E336" s="1"/>
      <c r="F336" s="1"/>
      <c r="G336" s="1">
        <v>77250</v>
      </c>
      <c r="H336" s="1"/>
      <c r="I336" s="2">
        <v>18000</v>
      </c>
      <c r="J336" s="1"/>
      <c r="K336" s="1"/>
      <c r="L336" s="2"/>
      <c r="M336" s="2"/>
    </row>
    <row r="337" spans="1:13" x14ac:dyDescent="0.25">
      <c r="A337" s="193" t="s">
        <v>25</v>
      </c>
      <c r="B337" s="194" t="s">
        <v>26</v>
      </c>
      <c r="C337" s="181">
        <f>C338</f>
        <v>45995</v>
      </c>
      <c r="D337" s="181">
        <f>D338</f>
        <v>50000</v>
      </c>
      <c r="E337" s="181">
        <f>E338</f>
        <v>50000</v>
      </c>
      <c r="F337" s="168" t="b">
        <f>_xlfn.ISFORMULA(Table1[[#This Row],[TEKUĆI PLAN 
2025. rebalans ]])</f>
        <v>1</v>
      </c>
      <c r="G337" s="181">
        <f>G338</f>
        <v>87250</v>
      </c>
      <c r="H337" s="181"/>
      <c r="I337" s="181">
        <f>I338</f>
        <v>37800</v>
      </c>
      <c r="J337" s="181">
        <f>J338</f>
        <v>50000</v>
      </c>
      <c r="K337" s="181">
        <f>K338</f>
        <v>50000</v>
      </c>
      <c r="L337" s="181">
        <f>L338</f>
        <v>20000</v>
      </c>
      <c r="M337" s="181">
        <f>M338</f>
        <v>20000</v>
      </c>
    </row>
    <row r="338" spans="1:13" x14ac:dyDescent="0.25">
      <c r="A338" s="177" t="s">
        <v>29</v>
      </c>
      <c r="B338" s="190" t="s">
        <v>30</v>
      </c>
      <c r="C338" s="179">
        <v>45995</v>
      </c>
      <c r="D338" s="179">
        <v>50000</v>
      </c>
      <c r="E338" s="1">
        <v>50000</v>
      </c>
      <c r="F338" s="168" t="b">
        <f>_xlfn.ISFORMULA(Table1[[#This Row],[TEKUĆI PLAN 
2025. rebalans ]])</f>
        <v>0</v>
      </c>
      <c r="G338" s="1">
        <v>87250</v>
      </c>
      <c r="H338" s="1"/>
      <c r="I338" s="197">
        <v>37800</v>
      </c>
      <c r="J338" s="1">
        <v>50000</v>
      </c>
      <c r="K338" s="1">
        <v>50000</v>
      </c>
      <c r="L338" s="197">
        <v>20000</v>
      </c>
      <c r="M338" s="197">
        <v>20000</v>
      </c>
    </row>
    <row r="339" spans="1:13" x14ac:dyDescent="0.25">
      <c r="A339" s="191" t="s">
        <v>79</v>
      </c>
      <c r="B339" s="191" t="s">
        <v>152</v>
      </c>
      <c r="C339" s="184">
        <f>SUM(C340:F341)</f>
        <v>5323</v>
      </c>
      <c r="D339" s="184">
        <f>SUM(D340:G341)</f>
        <v>8000</v>
      </c>
      <c r="E339" s="184">
        <f>SUM(E340:H341)</f>
        <v>8000</v>
      </c>
      <c r="F339" s="184">
        <f>SUM(F340:I341)</f>
        <v>18000</v>
      </c>
      <c r="G339" s="184">
        <f>SUM(G340:G341)</f>
        <v>8000</v>
      </c>
      <c r="H339" s="184">
        <f t="shared" ref="H339:M339" si="108">SUM(H340:H341)</f>
        <v>0</v>
      </c>
      <c r="I339" s="184">
        <f t="shared" si="108"/>
        <v>10000</v>
      </c>
      <c r="J339" s="184">
        <f t="shared" si="108"/>
        <v>0</v>
      </c>
      <c r="K339" s="184">
        <f t="shared" si="108"/>
        <v>0</v>
      </c>
      <c r="L339" s="184">
        <f t="shared" si="108"/>
        <v>10000</v>
      </c>
      <c r="M339" s="184">
        <f t="shared" si="108"/>
        <v>10000</v>
      </c>
    </row>
    <row r="340" spans="1:13" x14ac:dyDescent="0.25">
      <c r="A340" s="161" t="s">
        <v>601</v>
      </c>
      <c r="B340" s="162" t="s">
        <v>11</v>
      </c>
      <c r="C340" s="163">
        <v>5323</v>
      </c>
      <c r="D340" s="163">
        <v>0</v>
      </c>
      <c r="E340" s="1"/>
      <c r="F340" s="168" t="b">
        <f>_xlfn.ISFORMULA(Table1[[#This Row],[TEKUĆI PLAN 
2025. rebalans ]])</f>
        <v>0</v>
      </c>
      <c r="G340" s="1">
        <v>3000</v>
      </c>
      <c r="H340" s="1"/>
      <c r="I340" s="1">
        <v>5000</v>
      </c>
      <c r="J340" s="1"/>
      <c r="K340" s="1"/>
      <c r="L340" s="1">
        <v>5000</v>
      </c>
      <c r="M340" s="1">
        <v>5000</v>
      </c>
    </row>
    <row r="341" spans="1:13" x14ac:dyDescent="0.25">
      <c r="A341" s="161" t="s">
        <v>617</v>
      </c>
      <c r="B341" s="162" t="s">
        <v>15</v>
      </c>
      <c r="C341" s="165"/>
      <c r="D341" s="165"/>
      <c r="E341" s="1"/>
      <c r="F341" s="1"/>
      <c r="G341" s="1">
        <v>5000</v>
      </c>
      <c r="H341" s="1"/>
      <c r="I341" s="2">
        <v>5000</v>
      </c>
      <c r="J341" s="1"/>
      <c r="K341" s="1"/>
      <c r="L341" s="2">
        <v>5000</v>
      </c>
      <c r="M341" s="2">
        <v>5000</v>
      </c>
    </row>
    <row r="342" spans="1:13" x14ac:dyDescent="0.25">
      <c r="A342" s="193" t="s">
        <v>25</v>
      </c>
      <c r="B342" s="194" t="s">
        <v>26</v>
      </c>
      <c r="C342" s="181">
        <f>C343</f>
        <v>5323</v>
      </c>
      <c r="D342" s="181">
        <f>D343</f>
        <v>0</v>
      </c>
      <c r="E342" s="181">
        <f>E343</f>
        <v>0</v>
      </c>
      <c r="F342" s="168" t="b">
        <f>_xlfn.ISFORMULA(Table1[[#This Row],[TEKUĆI PLAN 
2025. rebalans ]])</f>
        <v>1</v>
      </c>
      <c r="G342" s="181">
        <f>G343</f>
        <v>8000</v>
      </c>
      <c r="H342" s="181"/>
      <c r="I342" s="181">
        <f>I343</f>
        <v>10000</v>
      </c>
      <c r="J342" s="181">
        <f>J343</f>
        <v>0</v>
      </c>
      <c r="K342" s="181">
        <f>K343</f>
        <v>0</v>
      </c>
      <c r="L342" s="181">
        <f>L343</f>
        <v>10000</v>
      </c>
      <c r="M342" s="181">
        <f>M343</f>
        <v>10000</v>
      </c>
    </row>
    <row r="343" spans="1:13" x14ac:dyDescent="0.25">
      <c r="A343" s="177" t="s">
        <v>29</v>
      </c>
      <c r="B343" s="190" t="s">
        <v>30</v>
      </c>
      <c r="C343" s="179">
        <v>5323</v>
      </c>
      <c r="D343" s="179">
        <v>0</v>
      </c>
      <c r="E343" s="1">
        <v>0</v>
      </c>
      <c r="F343" s="168" t="b">
        <f>_xlfn.ISFORMULA(Table1[[#This Row],[TEKUĆI PLAN 
2025. rebalans ]])</f>
        <v>0</v>
      </c>
      <c r="G343" s="1">
        <v>8000</v>
      </c>
      <c r="H343" s="1"/>
      <c r="I343" s="197">
        <v>10000</v>
      </c>
      <c r="J343" s="1">
        <v>0</v>
      </c>
      <c r="K343" s="1">
        <v>0</v>
      </c>
      <c r="L343" s="197">
        <v>10000</v>
      </c>
      <c r="M343" s="197">
        <v>10000</v>
      </c>
    </row>
    <row r="344" spans="1:13" x14ac:dyDescent="0.25">
      <c r="A344" s="191" t="s">
        <v>112</v>
      </c>
      <c r="B344" s="191" t="s">
        <v>153</v>
      </c>
      <c r="C344" s="184">
        <f>SUM(C345:C345)</f>
        <v>13430</v>
      </c>
      <c r="D344" s="184">
        <f>SUM(D345:D345)</f>
        <v>22000</v>
      </c>
      <c r="E344" s="184">
        <f>E347</f>
        <v>22000</v>
      </c>
      <c r="F344" s="168" t="b">
        <f>_xlfn.ISFORMULA(Table1[[#This Row],[TEKUĆI PLAN 
2025. rebalans ]])</f>
        <v>1</v>
      </c>
      <c r="G344" s="184">
        <v>15000</v>
      </c>
      <c r="H344" s="184"/>
      <c r="I344" s="184">
        <f>I347</f>
        <v>34000</v>
      </c>
      <c r="J344" s="184">
        <f>SUM(J345:J345)</f>
        <v>0</v>
      </c>
      <c r="K344" s="184">
        <f>SUM(K345:K345)</f>
        <v>0</v>
      </c>
      <c r="L344" s="184">
        <v>37000</v>
      </c>
      <c r="M344" s="184">
        <v>37000</v>
      </c>
    </row>
    <row r="345" spans="1:13" x14ac:dyDescent="0.25">
      <c r="A345" s="161" t="s">
        <v>601</v>
      </c>
      <c r="B345" s="162" t="s">
        <v>11</v>
      </c>
      <c r="C345" s="163">
        <v>13430</v>
      </c>
      <c r="D345" s="163">
        <v>22000</v>
      </c>
      <c r="E345" s="1"/>
      <c r="F345" s="168" t="b">
        <f>_xlfn.ISFORMULA(Table1[[#This Row],[TEKUĆI PLAN 
2025. rebalans ]])</f>
        <v>0</v>
      </c>
      <c r="G345" s="1">
        <v>13000</v>
      </c>
      <c r="H345" s="1"/>
      <c r="I345" s="1">
        <v>29000</v>
      </c>
      <c r="J345" s="1"/>
      <c r="K345" s="1"/>
      <c r="L345" s="1">
        <v>32000</v>
      </c>
      <c r="M345" s="1">
        <v>32000</v>
      </c>
    </row>
    <row r="346" spans="1:13" x14ac:dyDescent="0.25">
      <c r="A346" s="161" t="s">
        <v>617</v>
      </c>
      <c r="B346" s="162" t="s">
        <v>15</v>
      </c>
      <c r="C346" s="165"/>
      <c r="D346" s="165"/>
      <c r="E346" s="1"/>
      <c r="F346" s="1"/>
      <c r="G346" s="1">
        <v>2000</v>
      </c>
      <c r="H346" s="1"/>
      <c r="I346" s="2">
        <v>5000</v>
      </c>
      <c r="J346" s="1"/>
      <c r="K346" s="1"/>
      <c r="L346" s="2">
        <v>5000</v>
      </c>
      <c r="M346" s="2">
        <v>5000</v>
      </c>
    </row>
    <row r="347" spans="1:13" x14ac:dyDescent="0.25">
      <c r="A347" s="193" t="s">
        <v>25</v>
      </c>
      <c r="B347" s="194" t="s">
        <v>26</v>
      </c>
      <c r="C347" s="181">
        <f>C348</f>
        <v>13430</v>
      </c>
      <c r="D347" s="181">
        <f>D348</f>
        <v>22000</v>
      </c>
      <c r="E347" s="181">
        <f>E348</f>
        <v>22000</v>
      </c>
      <c r="F347" s="168" t="b">
        <f>_xlfn.ISFORMULA(Table1[[#This Row],[TEKUĆI PLAN 
2025. rebalans ]])</f>
        <v>1</v>
      </c>
      <c r="G347" s="181">
        <f>G348</f>
        <v>15000</v>
      </c>
      <c r="H347" s="181"/>
      <c r="I347" s="181">
        <f>I348</f>
        <v>34000</v>
      </c>
      <c r="J347" s="181">
        <f>J348</f>
        <v>23000</v>
      </c>
      <c r="K347" s="181">
        <f>K348</f>
        <v>23000</v>
      </c>
      <c r="L347" s="181">
        <f>L348</f>
        <v>37000</v>
      </c>
      <c r="M347" s="181">
        <f>M348</f>
        <v>37000</v>
      </c>
    </row>
    <row r="348" spans="1:13" x14ac:dyDescent="0.25">
      <c r="A348" s="177" t="s">
        <v>29</v>
      </c>
      <c r="B348" s="190" t="s">
        <v>30</v>
      </c>
      <c r="C348" s="179">
        <v>13430</v>
      </c>
      <c r="D348" s="179">
        <v>22000</v>
      </c>
      <c r="E348" s="1">
        <v>22000</v>
      </c>
      <c r="F348" s="168" t="b">
        <f>_xlfn.ISFORMULA(Table1[[#This Row],[TEKUĆI PLAN 
2025. rebalans ]])</f>
        <v>0</v>
      </c>
      <c r="G348" s="1">
        <v>15000</v>
      </c>
      <c r="H348" s="1"/>
      <c r="I348" s="197">
        <v>34000</v>
      </c>
      <c r="J348" s="1">
        <v>23000</v>
      </c>
      <c r="K348" s="1">
        <v>23000</v>
      </c>
      <c r="L348" s="197">
        <v>37000</v>
      </c>
      <c r="M348" s="197">
        <v>37000</v>
      </c>
    </row>
    <row r="349" spans="1:13" ht="25.5" x14ac:dyDescent="0.25">
      <c r="A349" s="191" t="s">
        <v>83</v>
      </c>
      <c r="B349" s="191" t="s">
        <v>596</v>
      </c>
      <c r="C349" s="184"/>
      <c r="D349" s="184"/>
      <c r="E349" s="184"/>
      <c r="F349" s="168"/>
      <c r="G349" s="184"/>
      <c r="H349" s="184"/>
      <c r="I349" s="184">
        <f>I352+I354</f>
        <v>36200</v>
      </c>
      <c r="J349" s="184">
        <f>J352+J354</f>
        <v>0</v>
      </c>
      <c r="K349" s="184">
        <f>K352+K354</f>
        <v>0</v>
      </c>
      <c r="L349" s="184">
        <f>L352+L354</f>
        <v>19000</v>
      </c>
      <c r="M349" s="184">
        <f>M352+M354</f>
        <v>19000</v>
      </c>
    </row>
    <row r="350" spans="1:13" x14ac:dyDescent="0.25">
      <c r="A350" s="161" t="s">
        <v>601</v>
      </c>
      <c r="B350" s="162" t="s">
        <v>11</v>
      </c>
      <c r="C350" s="163"/>
      <c r="D350" s="163"/>
      <c r="E350" s="1"/>
      <c r="F350" s="168"/>
      <c r="G350" s="1"/>
      <c r="H350" s="1"/>
      <c r="I350" s="1"/>
      <c r="J350" s="1"/>
      <c r="K350" s="1"/>
      <c r="L350" s="1"/>
      <c r="M350" s="1"/>
    </row>
    <row r="351" spans="1:13" x14ac:dyDescent="0.25">
      <c r="A351" s="161" t="s">
        <v>617</v>
      </c>
      <c r="B351" s="162" t="s">
        <v>15</v>
      </c>
      <c r="C351" s="163"/>
      <c r="D351" s="163"/>
      <c r="E351" s="1"/>
      <c r="F351" s="168"/>
      <c r="G351" s="1"/>
      <c r="H351" s="1"/>
      <c r="I351" s="1">
        <v>36200</v>
      </c>
      <c r="J351" s="1"/>
      <c r="K351" s="1"/>
      <c r="L351" s="1">
        <v>19000</v>
      </c>
      <c r="M351" s="1">
        <v>19000</v>
      </c>
    </row>
    <row r="352" spans="1:13" x14ac:dyDescent="0.25">
      <c r="A352" s="193" t="s">
        <v>25</v>
      </c>
      <c r="B352" s="194" t="s">
        <v>26</v>
      </c>
      <c r="C352" s="181"/>
      <c r="D352" s="181"/>
      <c r="E352" s="181"/>
      <c r="F352" s="168"/>
      <c r="G352" s="181"/>
      <c r="H352" s="181"/>
      <c r="I352" s="181">
        <f>I353</f>
        <v>15700</v>
      </c>
      <c r="J352" s="181">
        <f>J353</f>
        <v>0</v>
      </c>
      <c r="K352" s="181">
        <f>K353</f>
        <v>0</v>
      </c>
      <c r="L352" s="181">
        <f>L353</f>
        <v>16000</v>
      </c>
      <c r="M352" s="181">
        <f>M353</f>
        <v>16000</v>
      </c>
    </row>
    <row r="353" spans="1:13" x14ac:dyDescent="0.25">
      <c r="A353" s="177" t="s">
        <v>29</v>
      </c>
      <c r="B353" s="190" t="s">
        <v>30</v>
      </c>
      <c r="C353" s="179"/>
      <c r="D353" s="179"/>
      <c r="E353" s="1"/>
      <c r="F353" s="168"/>
      <c r="G353" s="1"/>
      <c r="H353" s="1"/>
      <c r="I353" s="197">
        <v>15700</v>
      </c>
      <c r="J353" s="1"/>
      <c r="K353" s="1"/>
      <c r="L353" s="197">
        <v>16000</v>
      </c>
      <c r="M353" s="197">
        <v>16000</v>
      </c>
    </row>
    <row r="354" spans="1:13" x14ac:dyDescent="0.25">
      <c r="A354" s="193" t="s">
        <v>37</v>
      </c>
      <c r="B354" s="194" t="s">
        <v>38</v>
      </c>
      <c r="C354" s="181"/>
      <c r="D354" s="181"/>
      <c r="E354" s="181"/>
      <c r="F354" s="168"/>
      <c r="G354" s="181"/>
      <c r="H354" s="181"/>
      <c r="I354" s="181">
        <f>I355</f>
        <v>20500</v>
      </c>
      <c r="J354" s="181">
        <f>J355</f>
        <v>0</v>
      </c>
      <c r="K354" s="181">
        <f>K355</f>
        <v>0</v>
      </c>
      <c r="L354" s="181">
        <f>L355</f>
        <v>3000</v>
      </c>
      <c r="M354" s="181">
        <f>M355</f>
        <v>3000</v>
      </c>
    </row>
    <row r="355" spans="1:13" x14ac:dyDescent="0.25">
      <c r="A355" s="177" t="s">
        <v>39</v>
      </c>
      <c r="B355" s="190" t="s">
        <v>40</v>
      </c>
      <c r="C355" s="179"/>
      <c r="D355" s="179"/>
      <c r="E355" s="1"/>
      <c r="F355" s="168"/>
      <c r="G355" s="1"/>
      <c r="H355" s="1"/>
      <c r="I355" s="197">
        <v>20500</v>
      </c>
      <c r="J355" s="1"/>
      <c r="K355" s="1"/>
      <c r="L355" s="197">
        <v>3000</v>
      </c>
      <c r="M355" s="197">
        <v>3000</v>
      </c>
    </row>
    <row r="356" spans="1:13" x14ac:dyDescent="0.25">
      <c r="A356" s="191" t="s">
        <v>85</v>
      </c>
      <c r="B356" s="191" t="s">
        <v>597</v>
      </c>
      <c r="C356" s="184"/>
      <c r="D356" s="184"/>
      <c r="E356" s="184"/>
      <c r="F356" s="168"/>
      <c r="G356" s="184"/>
      <c r="H356" s="184"/>
      <c r="I356" s="184">
        <f>I359+I361</f>
        <v>107400</v>
      </c>
      <c r="J356" s="184">
        <f>J359+J361</f>
        <v>0</v>
      </c>
      <c r="K356" s="184">
        <f>K359+K361</f>
        <v>0</v>
      </c>
      <c r="L356" s="184">
        <f>L359+L361</f>
        <v>0</v>
      </c>
      <c r="M356" s="184">
        <f>M359+M361</f>
        <v>0</v>
      </c>
    </row>
    <row r="357" spans="1:13" x14ac:dyDescent="0.25">
      <c r="A357" s="161" t="s">
        <v>601</v>
      </c>
      <c r="B357" s="162" t="s">
        <v>11</v>
      </c>
      <c r="C357" s="163"/>
      <c r="D357" s="163"/>
      <c r="E357" s="1"/>
      <c r="F357" s="168"/>
      <c r="G357" s="1"/>
      <c r="H357" s="1"/>
      <c r="I357" s="1"/>
      <c r="J357" s="1"/>
      <c r="K357" s="1"/>
      <c r="L357" s="1"/>
      <c r="M357" s="1"/>
    </row>
    <row r="358" spans="1:13" x14ac:dyDescent="0.25">
      <c r="A358" s="161" t="s">
        <v>617</v>
      </c>
      <c r="B358" s="162" t="s">
        <v>15</v>
      </c>
      <c r="C358" s="163"/>
      <c r="D358" s="163"/>
      <c r="E358" s="1"/>
      <c r="F358" s="168"/>
      <c r="G358" s="1"/>
      <c r="H358" s="1"/>
      <c r="I358" s="1">
        <v>107400</v>
      </c>
      <c r="J358" s="1"/>
      <c r="K358" s="1"/>
      <c r="L358" s="1"/>
      <c r="M358" s="1"/>
    </row>
    <row r="359" spans="1:13" x14ac:dyDescent="0.25">
      <c r="A359" s="193" t="s">
        <v>25</v>
      </c>
      <c r="B359" s="194" t="s">
        <v>26</v>
      </c>
      <c r="C359" s="181"/>
      <c r="D359" s="181"/>
      <c r="E359" s="181"/>
      <c r="F359" s="168"/>
      <c r="G359" s="181"/>
      <c r="H359" s="181"/>
      <c r="I359" s="181">
        <f>I360</f>
        <v>104400</v>
      </c>
      <c r="J359" s="181"/>
      <c r="K359" s="181"/>
      <c r="L359" s="181"/>
      <c r="M359" s="181"/>
    </row>
    <row r="360" spans="1:13" x14ac:dyDescent="0.25">
      <c r="A360" s="177" t="s">
        <v>29</v>
      </c>
      <c r="B360" s="190" t="s">
        <v>30</v>
      </c>
      <c r="C360" s="179"/>
      <c r="D360" s="179"/>
      <c r="E360" s="1"/>
      <c r="F360" s="168"/>
      <c r="G360" s="1"/>
      <c r="H360" s="1"/>
      <c r="I360" s="197">
        <v>104400</v>
      </c>
      <c r="J360" s="1"/>
      <c r="K360" s="1"/>
      <c r="L360" s="197"/>
      <c r="M360" s="197"/>
    </row>
    <row r="361" spans="1:13" x14ac:dyDescent="0.25">
      <c r="A361" s="193" t="s">
        <v>37</v>
      </c>
      <c r="B361" s="194" t="s">
        <v>38</v>
      </c>
      <c r="C361" s="181"/>
      <c r="D361" s="181"/>
      <c r="E361" s="181"/>
      <c r="F361" s="168"/>
      <c r="G361" s="181"/>
      <c r="H361" s="181"/>
      <c r="I361" s="181">
        <f>I362</f>
        <v>3000</v>
      </c>
      <c r="J361" s="181"/>
      <c r="K361" s="181"/>
      <c r="L361" s="181"/>
      <c r="M361" s="181"/>
    </row>
    <row r="362" spans="1:13" x14ac:dyDescent="0.25">
      <c r="A362" s="177" t="s">
        <v>39</v>
      </c>
      <c r="B362" s="190" t="s">
        <v>40</v>
      </c>
      <c r="C362" s="179"/>
      <c r="D362" s="179"/>
      <c r="E362" s="1"/>
      <c r="F362" s="168"/>
      <c r="G362" s="1"/>
      <c r="H362" s="1"/>
      <c r="I362" s="197">
        <v>3000</v>
      </c>
      <c r="J362" s="1"/>
      <c r="K362" s="1"/>
      <c r="L362" s="197"/>
      <c r="M362" s="197"/>
    </row>
    <row r="363" spans="1:13" x14ac:dyDescent="0.25">
      <c r="A363" s="191" t="s">
        <v>154</v>
      </c>
      <c r="B363" s="191" t="s">
        <v>155</v>
      </c>
      <c r="C363" s="184">
        <f>C365</f>
        <v>0</v>
      </c>
      <c r="D363" s="184">
        <f>D364</f>
        <v>18000</v>
      </c>
      <c r="E363" s="184">
        <f>E365</f>
        <v>18000</v>
      </c>
      <c r="F363" s="168" t="b">
        <f>_xlfn.ISFORMULA(Table1[[#This Row],[TEKUĆI PLAN 
2025. rebalans ]])</f>
        <v>1</v>
      </c>
      <c r="G363" s="184">
        <f>G365</f>
        <v>11000</v>
      </c>
      <c r="H363" s="184"/>
      <c r="I363" s="184">
        <f>I365</f>
        <v>27000</v>
      </c>
      <c r="J363" s="184">
        <f>J365</f>
        <v>0</v>
      </c>
      <c r="K363" s="184">
        <f>K365</f>
        <v>0</v>
      </c>
      <c r="L363" s="184">
        <f>L365</f>
        <v>18000</v>
      </c>
      <c r="M363" s="184">
        <f>M365</f>
        <v>18000</v>
      </c>
    </row>
    <row r="364" spans="1:13" x14ac:dyDescent="0.25">
      <c r="A364" s="161" t="s">
        <v>601</v>
      </c>
      <c r="B364" s="162" t="s">
        <v>11</v>
      </c>
      <c r="C364" s="163">
        <v>0</v>
      </c>
      <c r="D364" s="163">
        <v>18000</v>
      </c>
      <c r="E364" s="1"/>
      <c r="F364" s="168" t="b">
        <f>_xlfn.ISFORMULA(Table1[[#This Row],[TEKUĆI PLAN 
2025. rebalans ]])</f>
        <v>0</v>
      </c>
      <c r="G364" s="1">
        <v>11000</v>
      </c>
      <c r="H364" s="1"/>
      <c r="I364" s="1">
        <v>27000</v>
      </c>
      <c r="J364" s="1"/>
      <c r="K364" s="1"/>
      <c r="L364" s="1">
        <v>18000</v>
      </c>
      <c r="M364" s="1">
        <v>18000</v>
      </c>
    </row>
    <row r="365" spans="1:13" x14ac:dyDescent="0.25">
      <c r="A365" s="193" t="s">
        <v>37</v>
      </c>
      <c r="B365" s="194" t="s">
        <v>38</v>
      </c>
      <c r="C365" s="181">
        <f>C366</f>
        <v>0</v>
      </c>
      <c r="D365" s="181">
        <f>D366</f>
        <v>18000</v>
      </c>
      <c r="E365" s="181">
        <f>E366</f>
        <v>18000</v>
      </c>
      <c r="F365" s="168" t="b">
        <f>_xlfn.ISFORMULA(Table1[[#This Row],[TEKUĆI PLAN 
2025. rebalans ]])</f>
        <v>1</v>
      </c>
      <c r="G365" s="181">
        <f>G366</f>
        <v>11000</v>
      </c>
      <c r="H365" s="181"/>
      <c r="I365" s="181">
        <f>I366</f>
        <v>27000</v>
      </c>
      <c r="J365" s="181">
        <f>J366</f>
        <v>0</v>
      </c>
      <c r="K365" s="181">
        <f>K366</f>
        <v>0</v>
      </c>
      <c r="L365" s="181">
        <f>L366</f>
        <v>18000</v>
      </c>
      <c r="M365" s="181">
        <f>M366</f>
        <v>18000</v>
      </c>
    </row>
    <row r="366" spans="1:13" x14ac:dyDescent="0.25">
      <c r="A366" s="177" t="s">
        <v>39</v>
      </c>
      <c r="B366" s="190" t="s">
        <v>40</v>
      </c>
      <c r="C366" s="201">
        <v>0</v>
      </c>
      <c r="D366" s="201">
        <v>18000</v>
      </c>
      <c r="E366" s="1">
        <v>18000</v>
      </c>
      <c r="F366" s="168" t="b">
        <f>_xlfn.ISFORMULA(Table1[[#This Row],[TEKUĆI PLAN 
2025. rebalans ]])</f>
        <v>0</v>
      </c>
      <c r="G366" s="1">
        <v>11000</v>
      </c>
      <c r="H366" s="1"/>
      <c r="I366" s="197">
        <v>27000</v>
      </c>
      <c r="J366" s="1">
        <v>0</v>
      </c>
      <c r="K366" s="1">
        <v>0</v>
      </c>
      <c r="L366" s="197">
        <v>18000</v>
      </c>
      <c r="M366" s="197">
        <v>18000</v>
      </c>
    </row>
    <row r="367" spans="1:13" x14ac:dyDescent="0.25">
      <c r="A367" s="191" t="s">
        <v>156</v>
      </c>
      <c r="B367" s="191" t="s">
        <v>157</v>
      </c>
      <c r="C367" s="184">
        <f>C370</f>
        <v>0</v>
      </c>
      <c r="D367" s="184">
        <f>D370</f>
        <v>150000</v>
      </c>
      <c r="E367" s="184">
        <f>E370</f>
        <v>150000</v>
      </c>
      <c r="F367" s="168" t="b">
        <f>_xlfn.ISFORMULA(Table1[[#This Row],[TEKUĆI PLAN 
2025. rebalans ]])</f>
        <v>1</v>
      </c>
      <c r="G367" s="184">
        <f>G370</f>
        <v>0</v>
      </c>
      <c r="H367" s="184"/>
      <c r="I367" s="184">
        <f>I370</f>
        <v>240000</v>
      </c>
      <c r="J367" s="184">
        <f>J370</f>
        <v>0</v>
      </c>
      <c r="K367" s="184">
        <f>K370</f>
        <v>0</v>
      </c>
      <c r="L367" s="184">
        <f>L370</f>
        <v>340000</v>
      </c>
      <c r="M367" s="184">
        <f>M370</f>
        <v>340000</v>
      </c>
    </row>
    <row r="368" spans="1:13" x14ac:dyDescent="0.25">
      <c r="A368" s="161" t="s">
        <v>601</v>
      </c>
      <c r="B368" s="162" t="s">
        <v>11</v>
      </c>
      <c r="C368" s="163">
        <v>0</v>
      </c>
      <c r="D368" s="163">
        <v>0</v>
      </c>
      <c r="E368" s="1"/>
      <c r="F368" s="168" t="b">
        <f>_xlfn.ISFORMULA(Table1[[#This Row],[TEKUĆI PLAN 
2025. rebalans ]])</f>
        <v>0</v>
      </c>
      <c r="G368" s="1"/>
      <c r="H368" s="1"/>
      <c r="I368" s="1">
        <v>46000</v>
      </c>
      <c r="J368" s="1"/>
      <c r="K368" s="1"/>
      <c r="L368" s="1">
        <v>140000</v>
      </c>
      <c r="M368" s="1">
        <v>164500</v>
      </c>
    </row>
    <row r="369" spans="1:13" x14ac:dyDescent="0.25">
      <c r="A369" s="161" t="s">
        <v>617</v>
      </c>
      <c r="B369" s="162" t="s">
        <v>15</v>
      </c>
      <c r="C369" s="163">
        <v>0</v>
      </c>
      <c r="D369" s="163">
        <v>150000</v>
      </c>
      <c r="E369" s="1"/>
      <c r="F369" s="168" t="b">
        <f>_xlfn.ISFORMULA(Table1[[#This Row],[TEKUĆI PLAN 
2025. rebalans ]])</f>
        <v>0</v>
      </c>
      <c r="G369" s="1"/>
      <c r="H369" s="1"/>
      <c r="I369" s="1">
        <v>194000</v>
      </c>
      <c r="J369" s="1"/>
      <c r="K369" s="1"/>
      <c r="L369" s="1">
        <v>200000</v>
      </c>
      <c r="M369" s="1">
        <v>175500</v>
      </c>
    </row>
    <row r="370" spans="1:13" x14ac:dyDescent="0.25">
      <c r="A370" s="193" t="s">
        <v>37</v>
      </c>
      <c r="B370" s="194" t="s">
        <v>38</v>
      </c>
      <c r="C370" s="181">
        <f>C371</f>
        <v>0</v>
      </c>
      <c r="D370" s="181">
        <f>D371</f>
        <v>150000</v>
      </c>
      <c r="E370" s="181">
        <f>E371</f>
        <v>150000</v>
      </c>
      <c r="F370" s="168" t="b">
        <f>_xlfn.ISFORMULA(Table1[[#This Row],[TEKUĆI PLAN 
2025. rebalans ]])</f>
        <v>1</v>
      </c>
      <c r="G370" s="181">
        <f>G371</f>
        <v>0</v>
      </c>
      <c r="H370" s="181"/>
      <c r="I370" s="181">
        <f>I371</f>
        <v>240000</v>
      </c>
      <c r="J370" s="181">
        <f>J371</f>
        <v>0</v>
      </c>
      <c r="K370" s="181">
        <f>K371</f>
        <v>0</v>
      </c>
      <c r="L370" s="181">
        <f>L371</f>
        <v>340000</v>
      </c>
      <c r="M370" s="181">
        <f>M371</f>
        <v>340000</v>
      </c>
    </row>
    <row r="371" spans="1:13" ht="23.25" customHeight="1" x14ac:dyDescent="0.25">
      <c r="A371" s="202" t="s">
        <v>147</v>
      </c>
      <c r="B371" s="202" t="s">
        <v>148</v>
      </c>
      <c r="C371" s="203">
        <v>0</v>
      </c>
      <c r="D371" s="203">
        <v>150000</v>
      </c>
      <c r="E371" s="28">
        <v>150000</v>
      </c>
      <c r="F371" s="168" t="b">
        <f>_xlfn.ISFORMULA(Table1[[#This Row],[TEKUĆI PLAN 
2025. rebalans ]])</f>
        <v>0</v>
      </c>
      <c r="G371" s="28">
        <v>0</v>
      </c>
      <c r="H371" s="28"/>
      <c r="I371" s="204">
        <v>240000</v>
      </c>
      <c r="J371" s="28">
        <v>0</v>
      </c>
      <c r="K371" s="28">
        <v>0</v>
      </c>
      <c r="L371" s="204">
        <v>340000</v>
      </c>
      <c r="M371" s="204">
        <v>340000</v>
      </c>
    </row>
    <row r="372" spans="1:13" ht="22.5" customHeight="1" x14ac:dyDescent="0.25">
      <c r="E372" s="106"/>
      <c r="F372" s="106"/>
      <c r="G372" s="106"/>
      <c r="H372" s="106"/>
      <c r="I372" s="107">
        <f>SUBTOTAL(109,Table1[PLAN 
2026])</f>
        <v>87942050</v>
      </c>
      <c r="J372" s="106"/>
      <c r="K372" s="106"/>
    </row>
  </sheetData>
  <mergeCells count="1">
    <mergeCell ref="A2:H4"/>
  </mergeCells>
  <phoneticPr fontId="41" type="noConversion"/>
  <pageMargins left="0.7" right="0.7" top="0.75" bottom="0.75" header="0.3" footer="0.3"/>
  <pageSetup paperSize="9" scale="66" fitToHeight="0" orientation="landscape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8A85-AE60-4A42-A1D2-10CAAA0ADCA8}">
  <dimension ref="A1:Q24"/>
  <sheetViews>
    <sheetView topLeftCell="A6" workbookViewId="0">
      <selection activeCell="E18" sqref="E18"/>
    </sheetView>
  </sheetViews>
  <sheetFormatPr defaultRowHeight="15" x14ac:dyDescent="0.25"/>
  <sheetData>
    <row r="1" spans="1:17" ht="17.25" x14ac:dyDescent="0.35">
      <c r="A1" s="222" t="s">
        <v>638</v>
      </c>
      <c r="B1" s="223"/>
      <c r="C1" s="223"/>
      <c r="D1" s="223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17" ht="16.5" x14ac:dyDescent="0.3">
      <c r="A2" s="223"/>
      <c r="B2" s="223"/>
      <c r="C2" s="223"/>
      <c r="D2" s="223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1:17" ht="16.5" x14ac:dyDescent="0.3">
      <c r="A3" s="283" t="s">
        <v>639</v>
      </c>
      <c r="B3" s="283"/>
      <c r="C3" s="283"/>
      <c r="D3" s="283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17" ht="17.25" x14ac:dyDescent="0.35">
      <c r="A4" s="225"/>
      <c r="B4" s="225"/>
      <c r="C4" s="225"/>
      <c r="D4" s="225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</row>
    <row r="5" spans="1:17" ht="16.5" x14ac:dyDescent="0.3">
      <c r="A5" s="284" t="s">
        <v>645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24"/>
      <c r="Q5" s="224"/>
    </row>
    <row r="6" spans="1:17" ht="16.5" x14ac:dyDescent="0.3">
      <c r="A6" s="284"/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24"/>
      <c r="Q6" s="224"/>
    </row>
    <row r="7" spans="1:17" ht="16.5" x14ac:dyDescent="0.3">
      <c r="A7" s="284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24"/>
      <c r="Q7" s="224"/>
    </row>
    <row r="8" spans="1:17" ht="17.25" x14ac:dyDescent="0.35">
      <c r="A8" s="225"/>
      <c r="B8" s="225"/>
      <c r="C8" s="225"/>
      <c r="D8" s="225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</row>
    <row r="9" spans="1:17" ht="16.5" x14ac:dyDescent="0.3">
      <c r="A9" s="283" t="s">
        <v>646</v>
      </c>
      <c r="B9" s="283"/>
      <c r="C9" s="283"/>
      <c r="D9" s="283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</row>
    <row r="10" spans="1:17" ht="17.25" x14ac:dyDescent="0.35">
      <c r="A10" s="225"/>
      <c r="B10" s="225"/>
      <c r="C10" s="225"/>
      <c r="D10" s="225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</row>
    <row r="11" spans="1:17" ht="16.5" x14ac:dyDescent="0.3">
      <c r="A11" s="285" t="s">
        <v>647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</row>
    <row r="12" spans="1:17" ht="17.25" x14ac:dyDescent="0.35">
      <c r="A12" s="225"/>
      <c r="B12" s="225"/>
      <c r="C12" s="225"/>
      <c r="D12" s="225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</row>
    <row r="13" spans="1:17" ht="17.25" x14ac:dyDescent="0.35">
      <c r="A13" s="286"/>
      <c r="B13" s="286"/>
      <c r="C13" s="286"/>
      <c r="D13" s="286"/>
      <c r="E13" s="224"/>
      <c r="F13" s="287" t="s">
        <v>640</v>
      </c>
      <c r="G13" s="287"/>
      <c r="H13" s="287"/>
      <c r="I13" s="287"/>
      <c r="J13" s="224"/>
      <c r="K13" s="224"/>
      <c r="L13" s="224"/>
      <c r="M13" s="224"/>
      <c r="N13" s="224"/>
      <c r="O13" s="224"/>
      <c r="P13" s="224"/>
      <c r="Q13" s="224"/>
    </row>
    <row r="14" spans="1:17" ht="17.25" x14ac:dyDescent="0.35">
      <c r="A14" s="286"/>
      <c r="B14" s="286"/>
      <c r="C14" s="286"/>
      <c r="D14" s="286"/>
      <c r="E14" s="224"/>
      <c r="F14" s="223" t="s">
        <v>641</v>
      </c>
      <c r="G14" s="223"/>
      <c r="H14" s="223"/>
      <c r="I14" s="223"/>
      <c r="J14" s="224"/>
      <c r="K14" s="224"/>
      <c r="L14" s="224"/>
      <c r="M14" s="224"/>
      <c r="N14" s="224"/>
      <c r="O14" s="224"/>
      <c r="P14" s="224"/>
      <c r="Q14" s="224"/>
    </row>
    <row r="15" spans="1:17" ht="17.25" x14ac:dyDescent="0.35">
      <c r="A15" s="288"/>
      <c r="B15" s="288"/>
      <c r="C15" s="288"/>
      <c r="D15" s="288"/>
      <c r="E15" s="224"/>
      <c r="F15" s="289" t="s">
        <v>452</v>
      </c>
      <c r="G15" s="289"/>
      <c r="H15" s="289"/>
      <c r="I15" s="289"/>
      <c r="J15" s="224"/>
      <c r="K15" s="224"/>
      <c r="L15" s="224"/>
      <c r="M15" s="224"/>
      <c r="N15" s="224"/>
      <c r="O15" s="224"/>
      <c r="P15" s="224"/>
      <c r="Q15" s="224"/>
    </row>
    <row r="16" spans="1:17" ht="17.25" x14ac:dyDescent="0.35">
      <c r="A16" s="288"/>
      <c r="B16" s="288"/>
      <c r="C16" s="288"/>
      <c r="D16" s="288"/>
      <c r="E16" s="224"/>
      <c r="F16" s="289" t="s">
        <v>642</v>
      </c>
      <c r="G16" s="289"/>
      <c r="H16" s="289"/>
      <c r="I16" s="289"/>
      <c r="J16" s="224"/>
      <c r="K16" s="224"/>
      <c r="L16" s="224"/>
      <c r="M16" s="224"/>
      <c r="N16" s="224"/>
      <c r="O16" s="224"/>
      <c r="P16" s="224"/>
      <c r="Q16" s="224"/>
    </row>
    <row r="17" spans="1:17" ht="16.5" x14ac:dyDescent="0.3">
      <c r="A17" s="223"/>
      <c r="B17" s="223"/>
      <c r="C17" s="223"/>
      <c r="D17" s="223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</row>
    <row r="18" spans="1:17" ht="16.5" x14ac:dyDescent="0.3">
      <c r="A18" s="223"/>
      <c r="B18" s="223"/>
      <c r="C18" s="223"/>
      <c r="D18" s="223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</row>
    <row r="19" spans="1:17" ht="17.25" x14ac:dyDescent="0.35">
      <c r="A19" s="223" t="s">
        <v>648</v>
      </c>
      <c r="B19" s="223"/>
      <c r="C19" s="223"/>
      <c r="D19" s="225"/>
      <c r="E19" s="224"/>
      <c r="F19" s="224"/>
      <c r="G19" s="224"/>
      <c r="H19" s="224"/>
      <c r="I19" s="224"/>
      <c r="J19" s="224"/>
      <c r="K19" s="223" t="s">
        <v>643</v>
      </c>
      <c r="L19" s="223"/>
      <c r="M19" s="223"/>
      <c r="N19" s="224"/>
      <c r="O19" s="224"/>
      <c r="P19" s="224"/>
      <c r="Q19" s="224"/>
    </row>
    <row r="20" spans="1:17" ht="17.25" x14ac:dyDescent="0.35">
      <c r="A20" s="223" t="s">
        <v>670</v>
      </c>
      <c r="B20" s="223"/>
      <c r="C20" s="223"/>
      <c r="D20" s="225"/>
      <c r="E20" s="224"/>
      <c r="F20" s="224"/>
      <c r="G20" s="224"/>
      <c r="H20" s="224"/>
      <c r="I20" s="224"/>
      <c r="J20" s="224"/>
      <c r="K20" s="223"/>
      <c r="L20" s="223"/>
      <c r="M20" s="223"/>
      <c r="N20" s="224"/>
      <c r="O20" s="224"/>
      <c r="P20" s="224"/>
      <c r="Q20" s="224"/>
    </row>
    <row r="21" spans="1:17" ht="17.25" x14ac:dyDescent="0.35">
      <c r="A21" s="225"/>
      <c r="B21" s="225"/>
      <c r="C21" s="225"/>
      <c r="D21" s="225"/>
      <c r="E21" s="224"/>
      <c r="F21" s="224"/>
      <c r="G21" s="224"/>
      <c r="H21" s="224"/>
      <c r="I21" s="224"/>
      <c r="J21" s="224"/>
      <c r="K21" s="223"/>
      <c r="L21" s="223"/>
      <c r="M21" s="223"/>
      <c r="N21" s="224"/>
      <c r="O21" s="224"/>
      <c r="P21" s="224"/>
      <c r="Q21" s="224"/>
    </row>
    <row r="22" spans="1:17" ht="17.25" x14ac:dyDescent="0.35">
      <c r="A22" s="223" t="s">
        <v>671</v>
      </c>
      <c r="B22" s="225"/>
      <c r="C22" s="225"/>
      <c r="D22" s="225"/>
      <c r="E22" s="224"/>
      <c r="F22" s="224"/>
      <c r="G22" s="224"/>
      <c r="H22" s="224"/>
      <c r="I22" s="224"/>
      <c r="J22" s="224"/>
      <c r="K22" s="223"/>
      <c r="L22" s="223"/>
      <c r="M22" s="223"/>
      <c r="N22" s="224"/>
      <c r="O22" s="224"/>
      <c r="P22" s="224"/>
      <c r="Q22" s="224"/>
    </row>
    <row r="23" spans="1:17" ht="17.25" x14ac:dyDescent="0.35">
      <c r="A23" s="225"/>
      <c r="B23" s="225"/>
      <c r="C23" s="225"/>
      <c r="D23" s="225"/>
      <c r="E23" s="224"/>
      <c r="F23" s="224"/>
      <c r="G23" s="224"/>
      <c r="H23" s="224"/>
      <c r="I23" s="224"/>
      <c r="J23" s="224"/>
      <c r="K23" s="223"/>
      <c r="L23" s="227" t="s">
        <v>644</v>
      </c>
      <c r="M23" s="227"/>
      <c r="N23" s="224"/>
      <c r="O23" s="224"/>
      <c r="P23" s="224"/>
      <c r="Q23" s="224"/>
    </row>
    <row r="24" spans="1:17" ht="17.25" x14ac:dyDescent="0.35">
      <c r="A24" s="225"/>
      <c r="B24" s="225"/>
      <c r="C24" s="226"/>
      <c r="D24" s="226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</row>
  </sheetData>
  <mergeCells count="11">
    <mergeCell ref="A14:D14"/>
    <mergeCell ref="A15:D15"/>
    <mergeCell ref="F15:I15"/>
    <mergeCell ref="A16:D16"/>
    <mergeCell ref="F16:I16"/>
    <mergeCell ref="A3:D3"/>
    <mergeCell ref="A5:O7"/>
    <mergeCell ref="A9:D9"/>
    <mergeCell ref="A11:Q11"/>
    <mergeCell ref="A13:D13"/>
    <mergeCell ref="F13:I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'3'!Print_Area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Maja Zaninovic</cp:lastModifiedBy>
  <cp:lastPrinted>2025-12-01T16:07:21Z</cp:lastPrinted>
  <dcterms:created xsi:type="dcterms:W3CDTF">2025-11-03T08:48:22Z</dcterms:created>
  <dcterms:modified xsi:type="dcterms:W3CDTF">2025-12-11T13:58:21Z</dcterms:modified>
</cp:coreProperties>
</file>